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180" tabRatio="925"/>
  </bookViews>
  <sheets>
    <sheet name="Directions &amp; Set Up" sheetId="36" r:id="rId1"/>
    <sheet name="Application(s)" sheetId="60" r:id="rId2"/>
    <sheet name="Drop Down Menu Data" sheetId="6" r:id="rId3"/>
  </sheets>
  <externalReferences>
    <externalReference r:id="rId4"/>
  </externalReferences>
  <definedNames>
    <definedName name="A1_Copy_Data">'Application(s)'!$J$57:$CA$74</definedName>
    <definedName name="AcctTable">'Drop Down Menu Data'!$E$2:$K$110</definedName>
    <definedName name="All_App_Data">'Application(s)'!$J$56:$CA$74</definedName>
    <definedName name="Calendar_Year">'Drop Down Menu Data'!$A$36:$A$53</definedName>
    <definedName name="Fiscal_Year">'Drop Down Menu Data'!$C$34:$C$43</definedName>
    <definedName name="FundSource">'Drop Down Menu Data'!$A$2:$A$8</definedName>
    <definedName name="_xlnm.Print_Area" localSheetId="1">'Application(s)'!$A$1:$F$361</definedName>
    <definedName name="_xlnm.Print_Area" localSheetId="0">'Directions &amp; Set Up'!$A$1:$L$53</definedName>
    <definedName name="_xlnm.Print_Area" localSheetId="2">'Drop Down Menu Data'!$A$1:$E$121</definedName>
    <definedName name="Profit">'Drop Down Menu Data'!$A$11:$A$13</definedName>
    <definedName name="Program_1">'Application(s)'!$B$58:$F$102</definedName>
    <definedName name="Program_2">'Application(s)'!$B$108:$F$153</definedName>
    <definedName name="Program_Names">'[1]Client List'!$P$1287:$P$1362</definedName>
    <definedName name="STATE">'Drop Down Menu Data'!$C$27:$C$30</definedName>
    <definedName name="Unit_Defined">'Drop Down Menu Data'!$A$16:$A$33</definedName>
    <definedName name="Unit_Target">'Drop Down Menu Data'!$C$2:$C$12</definedName>
  </definedNames>
  <calcPr calcId="152511" calcMode="manual"/>
</workbook>
</file>

<file path=xl/calcChain.xml><?xml version="1.0" encoding="utf-8"?>
<calcChain xmlns="http://schemas.openxmlformats.org/spreadsheetml/2006/main">
  <c r="B19" i="60" l="1"/>
  <c r="A76" i="6" l="1"/>
  <c r="AL60" i="60"/>
  <c r="AM60" i="60"/>
  <c r="AL61" i="60"/>
  <c r="AM61" i="60"/>
  <c r="AL62" i="60"/>
  <c r="AM62" i="60"/>
  <c r="AL63" i="60"/>
  <c r="AM63" i="60"/>
  <c r="AL64" i="60"/>
  <c r="AM64" i="60"/>
  <c r="AL65" i="60"/>
  <c r="AM65" i="60"/>
  <c r="AL66" i="60"/>
  <c r="AM66" i="60"/>
  <c r="AL67" i="60"/>
  <c r="AM67" i="60"/>
  <c r="AL68" i="60"/>
  <c r="AM68" i="60"/>
  <c r="AL69" i="60"/>
  <c r="AM69" i="60"/>
  <c r="AL70" i="60"/>
  <c r="AM70" i="60"/>
  <c r="AL71" i="60"/>
  <c r="AM71" i="60"/>
  <c r="AL72" i="60"/>
  <c r="AM72" i="60"/>
  <c r="AL73" i="60"/>
  <c r="AM73" i="60"/>
  <c r="AL74" i="60"/>
  <c r="AM74" i="60"/>
  <c r="B1" i="60"/>
  <c r="AK72" i="60"/>
  <c r="AK73" i="60" s="1"/>
  <c r="AK69" i="60"/>
  <c r="AK71" i="60" s="1"/>
  <c r="AK66" i="60"/>
  <c r="AK67" i="60" s="1"/>
  <c r="AK63" i="60"/>
  <c r="AK64" i="60" s="1"/>
  <c r="AK60" i="60"/>
  <c r="AK62" i="60" s="1"/>
  <c r="AK57" i="60"/>
  <c r="AK59" i="60" s="1"/>
  <c r="AK74" i="60" l="1"/>
  <c r="AK70" i="60"/>
  <c r="AK68" i="60"/>
  <c r="AK65" i="60"/>
  <c r="AK61" i="60"/>
  <c r="AK58" i="60"/>
  <c r="C93" i="60" l="1"/>
  <c r="C144" i="60"/>
  <c r="D144" i="60"/>
  <c r="C195" i="60"/>
  <c r="D195" i="60"/>
  <c r="BA56" i="60" l="1"/>
  <c r="E4" i="6" l="1"/>
  <c r="E3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N72" i="60" l="1"/>
  <c r="N74" i="60" s="1"/>
  <c r="N69" i="60"/>
  <c r="N71" i="60" s="1"/>
  <c r="N66" i="60"/>
  <c r="N67" i="60" s="1"/>
  <c r="N63" i="60"/>
  <c r="N64" i="60" s="1"/>
  <c r="N60" i="60"/>
  <c r="N62" i="60" s="1"/>
  <c r="N57" i="60"/>
  <c r="N58" i="60" s="1"/>
  <c r="N59" i="60" s="1"/>
  <c r="BY58" i="60"/>
  <c r="BY59" i="60"/>
  <c r="BY57" i="60"/>
  <c r="BU58" i="60"/>
  <c r="BU59" i="60"/>
  <c r="BU57" i="60"/>
  <c r="BQ58" i="60"/>
  <c r="BQ59" i="60"/>
  <c r="BQ57" i="60"/>
  <c r="BM58" i="60"/>
  <c r="BM59" i="60"/>
  <c r="BM57" i="60"/>
  <c r="BI58" i="60"/>
  <c r="BI59" i="60"/>
  <c r="BI57" i="60"/>
  <c r="BE59" i="60"/>
  <c r="BE58" i="60"/>
  <c r="BE57" i="60"/>
  <c r="E34" i="60"/>
  <c r="F28" i="60"/>
  <c r="H53" i="36"/>
  <c r="H52" i="36"/>
  <c r="D34" i="60" s="1"/>
  <c r="N65" i="60" l="1"/>
  <c r="N70" i="60"/>
  <c r="N68" i="60"/>
  <c r="N61" i="60"/>
  <c r="N73" i="60"/>
  <c r="E28" i="60" l="1"/>
  <c r="D28" i="60"/>
  <c r="C28" i="60"/>
  <c r="D49" i="60" l="1"/>
  <c r="D50" i="60"/>
  <c r="D51" i="60"/>
  <c r="D52" i="60"/>
  <c r="D53" i="60"/>
  <c r="D54" i="60"/>
  <c r="C54" i="60"/>
  <c r="C53" i="60"/>
  <c r="C52" i="60"/>
  <c r="C51" i="60"/>
  <c r="C50" i="60"/>
  <c r="C49" i="60"/>
  <c r="D42" i="60"/>
  <c r="D43" i="60"/>
  <c r="D44" i="60"/>
  <c r="D45" i="60"/>
  <c r="D46" i="60"/>
  <c r="D47" i="60"/>
  <c r="C47" i="60"/>
  <c r="C46" i="60"/>
  <c r="C45" i="60"/>
  <c r="C44" i="60"/>
  <c r="C42" i="60"/>
  <c r="C43" i="60"/>
  <c r="D35" i="60"/>
  <c r="D36" i="60"/>
  <c r="D37" i="60"/>
  <c r="D38" i="60"/>
  <c r="D39" i="60"/>
  <c r="D40" i="60"/>
  <c r="C40" i="60"/>
  <c r="C39" i="60"/>
  <c r="C37" i="60"/>
  <c r="C38" i="60"/>
  <c r="C36" i="60"/>
  <c r="D41" i="60" l="1"/>
  <c r="C48" i="60"/>
  <c r="D48" i="60"/>
  <c r="C55" i="60"/>
  <c r="D55" i="60"/>
  <c r="AP74" i="60" l="1"/>
  <c r="AO74" i="60"/>
  <c r="AN74" i="60"/>
  <c r="AF74" i="60"/>
  <c r="AE74" i="60"/>
  <c r="AA74" i="60"/>
  <c r="Z74" i="60"/>
  <c r="Y74" i="60"/>
  <c r="X74" i="60"/>
  <c r="W74" i="60"/>
  <c r="V74" i="60"/>
  <c r="S74" i="60"/>
  <c r="AP73" i="60"/>
  <c r="AO73" i="60"/>
  <c r="AN73" i="60"/>
  <c r="AF73" i="60"/>
  <c r="AE73" i="60"/>
  <c r="AA73" i="60"/>
  <c r="Z73" i="60"/>
  <c r="Y73" i="60"/>
  <c r="X73" i="60"/>
  <c r="W73" i="60"/>
  <c r="V73" i="60"/>
  <c r="S73" i="60"/>
  <c r="AP72" i="60"/>
  <c r="AO72" i="60"/>
  <c r="AN72" i="60"/>
  <c r="AF72" i="60"/>
  <c r="AE72" i="60"/>
  <c r="AA72" i="60"/>
  <c r="Z72" i="60"/>
  <c r="Y72" i="60"/>
  <c r="X72" i="60"/>
  <c r="W72" i="60"/>
  <c r="V72" i="60"/>
  <c r="S72" i="60"/>
  <c r="AP71" i="60"/>
  <c r="AO71" i="60"/>
  <c r="AN71" i="60"/>
  <c r="AF71" i="60"/>
  <c r="AE71" i="60"/>
  <c r="AA71" i="60"/>
  <c r="Z71" i="60"/>
  <c r="Y71" i="60"/>
  <c r="X71" i="60"/>
  <c r="W71" i="60"/>
  <c r="V71" i="60"/>
  <c r="S71" i="60"/>
  <c r="AP70" i="60"/>
  <c r="AO70" i="60"/>
  <c r="AN70" i="60"/>
  <c r="AF70" i="60"/>
  <c r="AE70" i="60"/>
  <c r="AA70" i="60"/>
  <c r="Z70" i="60"/>
  <c r="Y70" i="60"/>
  <c r="X70" i="60"/>
  <c r="W70" i="60"/>
  <c r="V70" i="60"/>
  <c r="S70" i="60"/>
  <c r="AP69" i="60"/>
  <c r="AO69" i="60"/>
  <c r="AN69" i="60"/>
  <c r="AF69" i="60"/>
  <c r="AE69" i="60"/>
  <c r="AA69" i="60"/>
  <c r="Z69" i="60"/>
  <c r="Y69" i="60"/>
  <c r="X69" i="60"/>
  <c r="W69" i="60"/>
  <c r="V69" i="60"/>
  <c r="S69" i="60"/>
  <c r="AP68" i="60"/>
  <c r="AO68" i="60"/>
  <c r="AN68" i="60"/>
  <c r="AF68" i="60"/>
  <c r="AE68" i="60"/>
  <c r="AC68" i="60"/>
  <c r="AB68" i="60"/>
  <c r="AA68" i="60"/>
  <c r="Z68" i="60"/>
  <c r="Y68" i="60"/>
  <c r="X68" i="60"/>
  <c r="W68" i="60"/>
  <c r="V68" i="60"/>
  <c r="S68" i="60"/>
  <c r="AP67" i="60"/>
  <c r="AO67" i="60"/>
  <c r="AN67" i="60"/>
  <c r="AF67" i="60"/>
  <c r="AE67" i="60"/>
  <c r="AC67" i="60"/>
  <c r="AB67" i="60"/>
  <c r="AA67" i="60"/>
  <c r="Z67" i="60"/>
  <c r="Y67" i="60"/>
  <c r="X67" i="60"/>
  <c r="W67" i="60"/>
  <c r="V67" i="60"/>
  <c r="S67" i="60"/>
  <c r="AP66" i="60"/>
  <c r="AO66" i="60"/>
  <c r="AN66" i="60"/>
  <c r="AF66" i="60"/>
  <c r="AE66" i="60"/>
  <c r="AC66" i="60"/>
  <c r="AB66" i="60"/>
  <c r="AA66" i="60"/>
  <c r="Z66" i="60"/>
  <c r="Y66" i="60"/>
  <c r="X66" i="60"/>
  <c r="W66" i="60"/>
  <c r="V66" i="60"/>
  <c r="S66" i="60"/>
  <c r="AP65" i="60"/>
  <c r="AO65" i="60"/>
  <c r="AN65" i="60"/>
  <c r="AF65" i="60"/>
  <c r="AE65" i="60"/>
  <c r="AA65" i="60"/>
  <c r="Z65" i="60"/>
  <c r="Y65" i="60"/>
  <c r="X65" i="60"/>
  <c r="W65" i="60"/>
  <c r="V65" i="60"/>
  <c r="S65" i="60"/>
  <c r="AP64" i="60"/>
  <c r="AO64" i="60"/>
  <c r="AN64" i="60"/>
  <c r="AF64" i="60"/>
  <c r="AE64" i="60"/>
  <c r="AA64" i="60"/>
  <c r="Z64" i="60"/>
  <c r="Y64" i="60"/>
  <c r="X64" i="60"/>
  <c r="W64" i="60"/>
  <c r="V64" i="60"/>
  <c r="S64" i="60"/>
  <c r="AP63" i="60"/>
  <c r="AO63" i="60"/>
  <c r="AN63" i="60"/>
  <c r="AF63" i="60"/>
  <c r="AE63" i="60"/>
  <c r="AA63" i="60"/>
  <c r="Z63" i="60"/>
  <c r="Y63" i="60"/>
  <c r="X63" i="60"/>
  <c r="W63" i="60"/>
  <c r="V63" i="60"/>
  <c r="S63" i="60"/>
  <c r="AP62" i="60"/>
  <c r="AO62" i="60"/>
  <c r="AN62" i="60"/>
  <c r="AF62" i="60"/>
  <c r="AE62" i="60"/>
  <c r="AA62" i="60"/>
  <c r="Z62" i="60"/>
  <c r="Y62" i="60"/>
  <c r="X62" i="60"/>
  <c r="W62" i="60"/>
  <c r="V62" i="60"/>
  <c r="S62" i="60"/>
  <c r="AP61" i="60"/>
  <c r="AO61" i="60"/>
  <c r="AN61" i="60"/>
  <c r="AF61" i="60"/>
  <c r="AE61" i="60"/>
  <c r="AA61" i="60"/>
  <c r="Z61" i="60"/>
  <c r="Y61" i="60"/>
  <c r="X61" i="60"/>
  <c r="W61" i="60"/>
  <c r="V61" i="60"/>
  <c r="S61" i="60"/>
  <c r="AP60" i="60"/>
  <c r="AO60" i="60"/>
  <c r="AN60" i="60"/>
  <c r="AF60" i="60"/>
  <c r="AE60" i="60"/>
  <c r="AA60" i="60"/>
  <c r="Z60" i="60"/>
  <c r="Y60" i="60"/>
  <c r="X60" i="60"/>
  <c r="W60" i="60"/>
  <c r="V60" i="60"/>
  <c r="S60" i="60"/>
  <c r="G109" i="60" l="1"/>
  <c r="G110" i="60" s="1"/>
  <c r="G111" i="60" s="1"/>
  <c r="G112" i="60" s="1"/>
  <c r="G113" i="60" s="1"/>
  <c r="G114" i="60" s="1"/>
  <c r="G115" i="60" s="1"/>
  <c r="G116" i="60" s="1"/>
  <c r="G117" i="60" s="1"/>
  <c r="G118" i="60" s="1"/>
  <c r="G119" i="60" s="1"/>
  <c r="G120" i="60" s="1"/>
  <c r="G121" i="60" s="1"/>
  <c r="G122" i="60" s="1"/>
  <c r="G123" i="60" s="1"/>
  <c r="G124" i="60" s="1"/>
  <c r="G125" i="60" s="1"/>
  <c r="G126" i="60" s="1"/>
  <c r="G127" i="60" s="1"/>
  <c r="G128" i="60" s="1"/>
  <c r="G129" i="60" s="1"/>
  <c r="G130" i="60" s="1"/>
  <c r="G131" i="60" s="1"/>
  <c r="G132" i="60" s="1"/>
  <c r="G133" i="60" s="1"/>
  <c r="G134" i="60" s="1"/>
  <c r="G135" i="60" s="1"/>
  <c r="G136" i="60" s="1"/>
  <c r="G137" i="60" s="1"/>
  <c r="G138" i="60" s="1"/>
  <c r="G139" i="60" s="1"/>
  <c r="G140" i="60" s="1"/>
  <c r="G141" i="60" s="1"/>
  <c r="G142" i="60" s="1"/>
  <c r="G143" i="60" s="1"/>
  <c r="G144" i="60" s="1"/>
  <c r="G145" i="60" s="1"/>
  <c r="G146" i="60" s="1"/>
  <c r="G147" i="60" s="1"/>
  <c r="G148" i="60" s="1"/>
  <c r="G149" i="60" s="1"/>
  <c r="G150" i="60" s="1"/>
  <c r="G151" i="60" s="1"/>
  <c r="G152" i="60" s="1"/>
  <c r="G153" i="60" s="1"/>
  <c r="G154" i="60" s="1"/>
  <c r="G155" i="60" s="1"/>
  <c r="G156" i="60" s="1"/>
  <c r="G157" i="60" s="1"/>
  <c r="G58" i="60"/>
  <c r="G59" i="60" s="1"/>
  <c r="G60" i="60" s="1"/>
  <c r="G61" i="60" s="1"/>
  <c r="G62" i="60" s="1"/>
  <c r="G63" i="60" s="1"/>
  <c r="G64" i="60" s="1"/>
  <c r="G65" i="60" s="1"/>
  <c r="G66" i="60" s="1"/>
  <c r="G67" i="60" s="1"/>
  <c r="G68" i="60" s="1"/>
  <c r="G69" i="60" s="1"/>
  <c r="G70" i="60" s="1"/>
  <c r="G71" i="60" s="1"/>
  <c r="G72" i="60" s="1"/>
  <c r="G73" i="60" s="1"/>
  <c r="G74" i="60" s="1"/>
  <c r="G75" i="60" s="1"/>
  <c r="G76" i="60" s="1"/>
  <c r="G77" i="60" s="1"/>
  <c r="G78" i="60" s="1"/>
  <c r="G79" i="60" s="1"/>
  <c r="G80" i="60" s="1"/>
  <c r="G81" i="60" s="1"/>
  <c r="G82" i="60" s="1"/>
  <c r="G83" i="60" s="1"/>
  <c r="G84" i="60" s="1"/>
  <c r="H2" i="60"/>
  <c r="H3" i="60" s="1"/>
  <c r="H4" i="60" s="1"/>
  <c r="H5" i="60" s="1"/>
  <c r="H6" i="60" s="1"/>
  <c r="H7" i="60" s="1"/>
  <c r="H8" i="60" s="1"/>
  <c r="H9" i="60" s="1"/>
  <c r="H10" i="60" s="1"/>
  <c r="H11" i="60" s="1"/>
  <c r="H12" i="60" s="1"/>
  <c r="H13" i="60" s="1"/>
  <c r="H14" i="60" s="1"/>
  <c r="H15" i="60" s="1"/>
  <c r="H16" i="60" s="1"/>
  <c r="H17" i="60" s="1"/>
  <c r="H18" i="60" s="1"/>
  <c r="H19" i="60" s="1"/>
  <c r="H20" i="60" s="1"/>
  <c r="H21" i="60" s="1"/>
  <c r="H22" i="60" s="1"/>
  <c r="H23" i="60" s="1"/>
  <c r="H24" i="60" s="1"/>
  <c r="H25" i="60" s="1"/>
  <c r="H26" i="60" s="1"/>
  <c r="H27" i="60" s="1"/>
  <c r="H28" i="60" s="1"/>
  <c r="H29" i="60" s="1"/>
  <c r="H30" i="60" s="1"/>
  <c r="H31" i="60" s="1"/>
  <c r="H32" i="60" s="1"/>
  <c r="H33" i="60" s="1"/>
  <c r="H34" i="60" s="1"/>
  <c r="H35" i="60" s="1"/>
  <c r="H36" i="60" s="1"/>
  <c r="H37" i="60" s="1"/>
  <c r="H38" i="60" s="1"/>
  <c r="H39" i="60" s="1"/>
  <c r="H40" i="60" s="1"/>
  <c r="H41" i="60" s="1"/>
  <c r="H42" i="60" s="1"/>
  <c r="H43" i="60" s="1"/>
  <c r="H44" i="60" s="1"/>
  <c r="H45" i="60" s="1"/>
  <c r="H46" i="60" s="1"/>
  <c r="H47" i="60" s="1"/>
  <c r="H48" i="60" s="1"/>
  <c r="H49" i="60" s="1"/>
  <c r="H50" i="60" s="1"/>
  <c r="H51" i="60" s="1"/>
  <c r="H52" i="60" s="1"/>
  <c r="H53" i="60" s="1"/>
  <c r="H54" i="60" s="1"/>
  <c r="H55" i="60" s="1"/>
  <c r="H56" i="60" s="1"/>
  <c r="H57" i="60" s="1"/>
  <c r="H58" i="60" s="1"/>
  <c r="H59" i="60" s="1"/>
  <c r="H60" i="60" s="1"/>
  <c r="H61" i="60" s="1"/>
  <c r="H62" i="60" s="1"/>
  <c r="H63" i="60" s="1"/>
  <c r="H64" i="60" s="1"/>
  <c r="H65" i="60" s="1"/>
  <c r="H66" i="60" s="1"/>
  <c r="H67" i="60" s="1"/>
  <c r="H68" i="60" s="1"/>
  <c r="H69" i="60" s="1"/>
  <c r="H70" i="60" s="1"/>
  <c r="H71" i="60" s="1"/>
  <c r="H72" i="60" s="1"/>
  <c r="H73" i="60" s="1"/>
  <c r="H74" i="60" s="1"/>
  <c r="H75" i="60" s="1"/>
  <c r="H76" i="60" s="1"/>
  <c r="H77" i="60" s="1"/>
  <c r="H78" i="60" s="1"/>
  <c r="H79" i="60" s="1"/>
  <c r="H80" i="60" s="1"/>
  <c r="H81" i="60" s="1"/>
  <c r="H82" i="60" s="1"/>
  <c r="H83" i="60" s="1"/>
  <c r="H84" i="60" s="1"/>
  <c r="G312" i="60"/>
  <c r="G313" i="60" s="1"/>
  <c r="G314" i="60" s="1"/>
  <c r="G315" i="60" s="1"/>
  <c r="G316" i="60" s="1"/>
  <c r="G317" i="60" s="1"/>
  <c r="G318" i="60" s="1"/>
  <c r="G319" i="60" s="1"/>
  <c r="G320" i="60" s="1"/>
  <c r="G321" i="60" s="1"/>
  <c r="G322" i="60" s="1"/>
  <c r="G323" i="60" s="1"/>
  <c r="G324" i="60" s="1"/>
  <c r="G325" i="60" s="1"/>
  <c r="G326" i="60" s="1"/>
  <c r="G327" i="60" s="1"/>
  <c r="G328" i="60" s="1"/>
  <c r="G329" i="60" s="1"/>
  <c r="G330" i="60" s="1"/>
  <c r="G331" i="60" s="1"/>
  <c r="G332" i="60" s="1"/>
  <c r="G333" i="60" s="1"/>
  <c r="G334" i="60" s="1"/>
  <c r="G335" i="60" s="1"/>
  <c r="G336" i="60" s="1"/>
  <c r="G337" i="60" s="1"/>
  <c r="G338" i="60" s="1"/>
  <c r="G339" i="60" s="1"/>
  <c r="G340" i="60" s="1"/>
  <c r="G341" i="60" s="1"/>
  <c r="G342" i="60" s="1"/>
  <c r="G343" i="60" s="1"/>
  <c r="G344" i="60" s="1"/>
  <c r="G345" i="60" s="1"/>
  <c r="G346" i="60" s="1"/>
  <c r="G347" i="60" s="1"/>
  <c r="G348" i="60" s="1"/>
  <c r="G349" i="60" s="1"/>
  <c r="G350" i="60" s="1"/>
  <c r="G351" i="60" s="1"/>
  <c r="G352" i="60" s="1"/>
  <c r="G353" i="60" s="1"/>
  <c r="G354" i="60" s="1"/>
  <c r="G355" i="60" s="1"/>
  <c r="G356" i="60" s="1"/>
  <c r="G357" i="60" s="1"/>
  <c r="G358" i="60" s="1"/>
  <c r="G359" i="60" s="1"/>
  <c r="G360" i="60" s="1"/>
  <c r="G361" i="60" s="1"/>
  <c r="G159" i="60"/>
  <c r="G160" i="60" s="1"/>
  <c r="G161" i="60" s="1"/>
  <c r="G162" i="60" s="1"/>
  <c r="G163" i="60" s="1"/>
  <c r="G164" i="60" s="1"/>
  <c r="G165" i="60" s="1"/>
  <c r="G166" i="60" s="1"/>
  <c r="G167" i="60" s="1"/>
  <c r="G168" i="60" s="1"/>
  <c r="G169" i="60" s="1"/>
  <c r="G170" i="60" s="1"/>
  <c r="G171" i="60" s="1"/>
  <c r="G172" i="60" s="1"/>
  <c r="G173" i="60" s="1"/>
  <c r="G174" i="60" s="1"/>
  <c r="G175" i="60" s="1"/>
  <c r="G176" i="60" s="1"/>
  <c r="G177" i="60" s="1"/>
  <c r="G178" i="60" s="1"/>
  <c r="G179" i="60" s="1"/>
  <c r="G180" i="60" s="1"/>
  <c r="G181" i="60" s="1"/>
  <c r="G182" i="60" s="1"/>
  <c r="G183" i="60" s="1"/>
  <c r="G184" i="60" s="1"/>
  <c r="G185" i="60" s="1"/>
  <c r="G186" i="60" s="1"/>
  <c r="G187" i="60" s="1"/>
  <c r="G188" i="60" s="1"/>
  <c r="G189" i="60" s="1"/>
  <c r="G190" i="60" s="1"/>
  <c r="G191" i="60" s="1"/>
  <c r="G192" i="60" s="1"/>
  <c r="G193" i="60" s="1"/>
  <c r="G194" i="60" s="1"/>
  <c r="G195" i="60" s="1"/>
  <c r="G196" i="60" s="1"/>
  <c r="G197" i="60" s="1"/>
  <c r="G198" i="60" s="1"/>
  <c r="G199" i="60" s="1"/>
  <c r="G200" i="60" s="1"/>
  <c r="G201" i="60" s="1"/>
  <c r="G202" i="60" s="1"/>
  <c r="G203" i="60" s="1"/>
  <c r="G204" i="60" s="1"/>
  <c r="G205" i="60" s="1"/>
  <c r="G206" i="60" s="1"/>
  <c r="G207" i="60" s="1"/>
  <c r="G208" i="60" s="1"/>
  <c r="B312" i="60"/>
  <c r="BW57" i="60" s="1"/>
  <c r="B261" i="60"/>
  <c r="BS57" i="60" s="1"/>
  <c r="G85" i="60" l="1"/>
  <c r="G86" i="60" s="1"/>
  <c r="G87" i="60" s="1"/>
  <c r="G88" i="60" s="1"/>
  <c r="G89" i="60" s="1"/>
  <c r="G90" i="60" s="1"/>
  <c r="G91" i="60" s="1"/>
  <c r="G92" i="60" s="1"/>
  <c r="G93" i="60" s="1"/>
  <c r="G94" i="60" s="1"/>
  <c r="G95" i="60" s="1"/>
  <c r="G96" i="60" s="1"/>
  <c r="G97" i="60" s="1"/>
  <c r="G98" i="60" s="1"/>
  <c r="G99" i="60" s="1"/>
  <c r="G100" i="60" s="1"/>
  <c r="G101" i="60" s="1"/>
  <c r="G102" i="60" s="1"/>
  <c r="G103" i="60" s="1"/>
  <c r="G104" i="60" s="1"/>
  <c r="G105" i="60" s="1"/>
  <c r="G106" i="60" s="1"/>
  <c r="H85" i="60"/>
  <c r="H86" i="60" s="1"/>
  <c r="H87" i="60" s="1"/>
  <c r="H88" i="60" s="1"/>
  <c r="H89" i="60" s="1"/>
  <c r="H90" i="60" s="1"/>
  <c r="H91" i="60" s="1"/>
  <c r="H92" i="60" s="1"/>
  <c r="H93" i="60" s="1"/>
  <c r="H94" i="60" s="1"/>
  <c r="H95" i="60" s="1"/>
  <c r="H96" i="60" s="1"/>
  <c r="H97" i="60" s="1"/>
  <c r="H98" i="60" s="1"/>
  <c r="H99" i="60" s="1"/>
  <c r="H100" i="60" s="1"/>
  <c r="H101" i="60" s="1"/>
  <c r="H102" i="60" s="1"/>
  <c r="H103" i="60" s="1"/>
  <c r="H104" i="60" s="1"/>
  <c r="H105" i="60" s="1"/>
  <c r="H106" i="60" s="1"/>
  <c r="H107" i="60" s="1"/>
  <c r="H108" i="60" s="1"/>
  <c r="H109" i="60" s="1"/>
  <c r="H110" i="60" s="1"/>
  <c r="H111" i="60" s="1"/>
  <c r="H112" i="60" s="1"/>
  <c r="H113" i="60" s="1"/>
  <c r="H114" i="60" s="1"/>
  <c r="H115" i="60" s="1"/>
  <c r="H116" i="60" s="1"/>
  <c r="H117" i="60" s="1"/>
  <c r="H118" i="60" s="1"/>
  <c r="H119" i="60" s="1"/>
  <c r="H120" i="60" s="1"/>
  <c r="H121" i="60" s="1"/>
  <c r="H122" i="60" s="1"/>
  <c r="H123" i="60" s="1"/>
  <c r="H124" i="60" s="1"/>
  <c r="H125" i="60" s="1"/>
  <c r="H126" i="60" s="1"/>
  <c r="H127" i="60" s="1"/>
  <c r="H128" i="60" s="1"/>
  <c r="H129" i="60" s="1"/>
  <c r="H130" i="60" s="1"/>
  <c r="H131" i="60" s="1"/>
  <c r="H132" i="60" s="1"/>
  <c r="H133" i="60" s="1"/>
  <c r="H134" i="60" s="1"/>
  <c r="H135" i="60" s="1"/>
  <c r="BW58" i="60"/>
  <c r="BW59" i="60"/>
  <c r="BS59" i="60"/>
  <c r="BS58" i="60"/>
  <c r="M69" i="60"/>
  <c r="M70" i="60"/>
  <c r="M71" i="60"/>
  <c r="F312" i="60"/>
  <c r="M74" i="60"/>
  <c r="M72" i="60"/>
  <c r="M73" i="60"/>
  <c r="B210" i="60"/>
  <c r="BO57" i="60" s="1"/>
  <c r="E360" i="60"/>
  <c r="E361" i="60" s="1"/>
  <c r="D360" i="60"/>
  <c r="D361" i="60" s="1"/>
  <c r="C360" i="60"/>
  <c r="C361" i="60" s="1"/>
  <c r="E346" i="60"/>
  <c r="D346" i="60"/>
  <c r="C346" i="60"/>
  <c r="D334" i="60"/>
  <c r="C334" i="60"/>
  <c r="D333" i="60"/>
  <c r="C333" i="60"/>
  <c r="E327" i="60"/>
  <c r="E330" i="60" s="1"/>
  <c r="D327" i="60"/>
  <c r="D330" i="60" s="1"/>
  <c r="C327" i="60"/>
  <c r="C330" i="60" s="1"/>
  <c r="E322" i="60"/>
  <c r="D322" i="60"/>
  <c r="C322" i="60"/>
  <c r="B310" i="60"/>
  <c r="B361" i="60" s="1"/>
  <c r="E309" i="60"/>
  <c r="E310" i="60" s="1"/>
  <c r="D309" i="60"/>
  <c r="D310" i="60" s="1"/>
  <c r="C309" i="60"/>
  <c r="C310" i="60" s="1"/>
  <c r="B309" i="60"/>
  <c r="B360" i="60" s="1"/>
  <c r="B308" i="60"/>
  <c r="B359" i="60" s="1"/>
  <c r="B307" i="60"/>
  <c r="B358" i="60" s="1"/>
  <c r="B306" i="60"/>
  <c r="B357" i="60" s="1"/>
  <c r="B305" i="60"/>
  <c r="B356" i="60" s="1"/>
  <c r="B304" i="60"/>
  <c r="B355" i="60" s="1"/>
  <c r="B303" i="60"/>
  <c r="B354" i="60" s="1"/>
  <c r="B302" i="60"/>
  <c r="B353" i="60" s="1"/>
  <c r="B301" i="60"/>
  <c r="B352" i="60" s="1"/>
  <c r="B300" i="60"/>
  <c r="B351" i="60" s="1"/>
  <c r="B299" i="60"/>
  <c r="B350" i="60" s="1"/>
  <c r="B298" i="60"/>
  <c r="B349" i="60" s="1"/>
  <c r="B297" i="60"/>
  <c r="B348" i="60" s="1"/>
  <c r="F296" i="60"/>
  <c r="B296" i="60"/>
  <c r="B347" i="60" s="1"/>
  <c r="E295" i="60"/>
  <c r="D295" i="60"/>
  <c r="C295" i="60"/>
  <c r="B295" i="60"/>
  <c r="B346" i="60" s="1"/>
  <c r="B294" i="60"/>
  <c r="B345" i="60" s="1"/>
  <c r="B293" i="60"/>
  <c r="B344" i="60" s="1"/>
  <c r="B292" i="60"/>
  <c r="B343" i="60" s="1"/>
  <c r="B291" i="60"/>
  <c r="B342" i="60" s="1"/>
  <c r="F290" i="60"/>
  <c r="B290" i="60"/>
  <c r="B341" i="60" s="1"/>
  <c r="B288" i="60"/>
  <c r="B339" i="60" s="1"/>
  <c r="B287" i="60"/>
  <c r="B338" i="60" s="1"/>
  <c r="B286" i="60"/>
  <c r="B337" i="60" s="1"/>
  <c r="B285" i="60"/>
  <c r="B336" i="60" s="1"/>
  <c r="F284" i="60"/>
  <c r="B284" i="60"/>
  <c r="B335" i="60" s="1"/>
  <c r="D283" i="60"/>
  <c r="D297" i="60" s="1"/>
  <c r="C283" i="60"/>
  <c r="C297" i="60" s="1"/>
  <c r="B283" i="60"/>
  <c r="B334" i="60" s="1"/>
  <c r="D282" i="60"/>
  <c r="C282" i="60"/>
  <c r="B282" i="60"/>
  <c r="B333" i="60" s="1"/>
  <c r="B281" i="60"/>
  <c r="B332" i="60" s="1"/>
  <c r="B280" i="60"/>
  <c r="B331" i="60" s="1"/>
  <c r="B279" i="60"/>
  <c r="B330" i="60" s="1"/>
  <c r="B278" i="60"/>
  <c r="B329" i="60" s="1"/>
  <c r="F277" i="60"/>
  <c r="B277" i="60"/>
  <c r="B328" i="60" s="1"/>
  <c r="E276" i="60"/>
  <c r="E279" i="60" s="1"/>
  <c r="D276" i="60"/>
  <c r="D279" i="60" s="1"/>
  <c r="C276" i="60"/>
  <c r="C279" i="60" s="1"/>
  <c r="B276" i="60"/>
  <c r="B327" i="60" s="1"/>
  <c r="B275" i="60"/>
  <c r="B326" i="60" s="1"/>
  <c r="B274" i="60"/>
  <c r="B325" i="60" s="1"/>
  <c r="B273" i="60"/>
  <c r="B323" i="60" s="1"/>
  <c r="F272" i="60"/>
  <c r="B272" i="60"/>
  <c r="E271" i="60"/>
  <c r="D271" i="60"/>
  <c r="D278" i="60" s="1"/>
  <c r="C271" i="60"/>
  <c r="C278" i="60" s="1"/>
  <c r="B271" i="60"/>
  <c r="B322" i="60" s="1"/>
  <c r="B270" i="60"/>
  <c r="B321" i="60" s="1"/>
  <c r="F262" i="60"/>
  <c r="B262" i="60"/>
  <c r="B313" i="60" s="1"/>
  <c r="E261" i="60"/>
  <c r="E312" i="60" s="1"/>
  <c r="D261" i="60"/>
  <c r="D312" i="60" s="1"/>
  <c r="C261" i="60"/>
  <c r="C312" i="60" s="1"/>
  <c r="F261" i="60"/>
  <c r="E258" i="60"/>
  <c r="E259" i="60" s="1"/>
  <c r="D258" i="60"/>
  <c r="D259" i="60" s="1"/>
  <c r="C258" i="60"/>
  <c r="C259" i="60" s="1"/>
  <c r="E244" i="60"/>
  <c r="D244" i="60"/>
  <c r="C244" i="60"/>
  <c r="E225" i="60"/>
  <c r="E228" i="60" s="1"/>
  <c r="D225" i="60"/>
  <c r="D228" i="60" s="1"/>
  <c r="C225" i="60"/>
  <c r="C228" i="60" s="1"/>
  <c r="E220" i="60"/>
  <c r="D220" i="60"/>
  <c r="D227" i="60" s="1"/>
  <c r="C220" i="60"/>
  <c r="C227" i="60" s="1"/>
  <c r="E211" i="60"/>
  <c r="E221" i="60" s="1"/>
  <c r="E226" i="60" s="1"/>
  <c r="B159" i="60"/>
  <c r="BK57" i="60" s="1"/>
  <c r="BK58" i="60" s="1"/>
  <c r="BK59" i="60" s="1"/>
  <c r="H136" i="60" l="1"/>
  <c r="H137" i="60" s="1"/>
  <c r="H138" i="60" s="1"/>
  <c r="H139" i="60" s="1"/>
  <c r="H140" i="60" s="1"/>
  <c r="H141" i="60" s="1"/>
  <c r="H142" i="60" s="1"/>
  <c r="H143" i="60" s="1"/>
  <c r="H144" i="60" s="1"/>
  <c r="H145" i="60" s="1"/>
  <c r="H146" i="60" s="1"/>
  <c r="H147" i="60" s="1"/>
  <c r="H148" i="60" s="1"/>
  <c r="H149" i="60" s="1"/>
  <c r="H150" i="60" s="1"/>
  <c r="H151" i="60" s="1"/>
  <c r="H152" i="60" s="1"/>
  <c r="H153" i="60" s="1"/>
  <c r="H154" i="60" s="1"/>
  <c r="H155" i="60" s="1"/>
  <c r="H156" i="60" s="1"/>
  <c r="H157" i="60" s="1"/>
  <c r="H158" i="60" s="1"/>
  <c r="H159" i="60" s="1"/>
  <c r="H160" i="60" s="1"/>
  <c r="H161" i="60" s="1"/>
  <c r="H162" i="60" s="1"/>
  <c r="H163" i="60" s="1"/>
  <c r="H164" i="60" s="1"/>
  <c r="H165" i="60" s="1"/>
  <c r="H166" i="60" s="1"/>
  <c r="H167" i="60" s="1"/>
  <c r="H168" i="60" s="1"/>
  <c r="H169" i="60" s="1"/>
  <c r="H170" i="60" s="1"/>
  <c r="H171" i="60" s="1"/>
  <c r="H172" i="60" s="1"/>
  <c r="H173" i="60" s="1"/>
  <c r="H174" i="60" s="1"/>
  <c r="H175" i="60" s="1"/>
  <c r="H176" i="60" s="1"/>
  <c r="H177" i="60" s="1"/>
  <c r="H178" i="60" s="1"/>
  <c r="H179" i="60" s="1"/>
  <c r="H180" i="60" s="1"/>
  <c r="H181" i="60" s="1"/>
  <c r="H182" i="60" s="1"/>
  <c r="H183" i="60" s="1"/>
  <c r="H184" i="60" s="1"/>
  <c r="H185" i="60" s="1"/>
  <c r="H186" i="60" s="1"/>
  <c r="BO59" i="60"/>
  <c r="BO58" i="60"/>
  <c r="D280" i="60"/>
  <c r="B311" i="60"/>
  <c r="F311" i="60" s="1"/>
  <c r="L73" i="60"/>
  <c r="L74" i="60"/>
  <c r="L60" i="60"/>
  <c r="L62" i="60"/>
  <c r="L69" i="60"/>
  <c r="L63" i="60"/>
  <c r="L68" i="60"/>
  <c r="L64" i="60"/>
  <c r="L71" i="60"/>
  <c r="L67" i="60"/>
  <c r="L65" i="60"/>
  <c r="L70" i="60"/>
  <c r="L61" i="60"/>
  <c r="L66" i="60"/>
  <c r="L72" i="60"/>
  <c r="F159" i="60"/>
  <c r="M63" i="60"/>
  <c r="M64" i="60"/>
  <c r="M65" i="60"/>
  <c r="M67" i="60"/>
  <c r="M66" i="60"/>
  <c r="M68" i="60"/>
  <c r="AC74" i="60"/>
  <c r="AC73" i="60"/>
  <c r="AC72" i="60"/>
  <c r="AB74" i="60"/>
  <c r="AB72" i="60"/>
  <c r="AB73" i="60"/>
  <c r="AB70" i="60"/>
  <c r="AB71" i="60"/>
  <c r="AB69" i="60"/>
  <c r="Q74" i="60"/>
  <c r="Q73" i="60"/>
  <c r="Q72" i="60"/>
  <c r="Q69" i="60"/>
  <c r="Q70" i="60"/>
  <c r="Q71" i="60"/>
  <c r="AC71" i="60"/>
  <c r="AC70" i="60"/>
  <c r="AC69" i="60"/>
  <c r="Q67" i="60"/>
  <c r="Q66" i="60"/>
  <c r="Q68" i="60"/>
  <c r="C280" i="60"/>
  <c r="C331" i="60"/>
  <c r="C229" i="60"/>
  <c r="C232" i="60" s="1"/>
  <c r="E245" i="60"/>
  <c r="E247" i="60" s="1"/>
  <c r="E250" i="60" s="1"/>
  <c r="E253" i="60" s="1"/>
  <c r="E256" i="60" s="1"/>
  <c r="E331" i="60"/>
  <c r="D229" i="60"/>
  <c r="D232" i="60" s="1"/>
  <c r="E262" i="60"/>
  <c r="E313" i="60" s="1"/>
  <c r="E323" i="60" s="1"/>
  <c r="E328" i="60" s="1"/>
  <c r="B324" i="60"/>
  <c r="E280" i="60"/>
  <c r="D331" i="60"/>
  <c r="B209" i="60"/>
  <c r="F209" i="60" s="1"/>
  <c r="B260" i="60"/>
  <c r="F260" i="60" s="1"/>
  <c r="E229" i="60"/>
  <c r="F210" i="60"/>
  <c r="E227" i="60"/>
  <c r="E278" i="60"/>
  <c r="C329" i="60"/>
  <c r="D329" i="60"/>
  <c r="E329" i="60"/>
  <c r="AI74" i="60" l="1"/>
  <c r="AJ74" i="60"/>
  <c r="BV59" i="60" s="1"/>
  <c r="AI72" i="60"/>
  <c r="AJ72" i="60"/>
  <c r="BV57" i="60" s="1"/>
  <c r="AI68" i="60"/>
  <c r="AJ68" i="60"/>
  <c r="BN59" i="60" s="1"/>
  <c r="AI65" i="60"/>
  <c r="AJ65" i="60"/>
  <c r="BJ59" i="60" s="1"/>
  <c r="AI67" i="60"/>
  <c r="AJ67" i="60"/>
  <c r="BN58" i="60" s="1"/>
  <c r="AI73" i="60"/>
  <c r="AJ73" i="60"/>
  <c r="BV58" i="60" s="1"/>
  <c r="AI66" i="60"/>
  <c r="AJ66" i="60"/>
  <c r="BN57" i="60" s="1"/>
  <c r="AI63" i="60"/>
  <c r="AJ63" i="60"/>
  <c r="BJ57" i="60" s="1"/>
  <c r="AI61" i="60"/>
  <c r="AJ61" i="60"/>
  <c r="BF58" i="60" s="1"/>
  <c r="AI69" i="60"/>
  <c r="AJ69" i="60"/>
  <c r="BR57" i="60" s="1"/>
  <c r="AI60" i="60"/>
  <c r="AJ60" i="60"/>
  <c r="BF57" i="60" s="1"/>
  <c r="AI71" i="60"/>
  <c r="AJ71" i="60"/>
  <c r="BR59" i="60" s="1"/>
  <c r="AI64" i="60"/>
  <c r="AJ64" i="60"/>
  <c r="BJ58" i="60" s="1"/>
  <c r="AI70" i="60"/>
  <c r="AJ70" i="60"/>
  <c r="BR58" i="60" s="1"/>
  <c r="AI62" i="60"/>
  <c r="AJ62" i="60"/>
  <c r="BF59" i="60" s="1"/>
  <c r="H187" i="60"/>
  <c r="H188" i="60" s="1"/>
  <c r="H189" i="60" s="1"/>
  <c r="H190" i="60" s="1"/>
  <c r="H191" i="60" s="1"/>
  <c r="H192" i="60" s="1"/>
  <c r="H193" i="60" s="1"/>
  <c r="H194" i="60" s="1"/>
  <c r="H195" i="60" s="1"/>
  <c r="H196" i="60" s="1"/>
  <c r="H197" i="60" s="1"/>
  <c r="H198" i="60" s="1"/>
  <c r="H199" i="60" s="1"/>
  <c r="H200" i="60" s="1"/>
  <c r="H201" i="60" s="1"/>
  <c r="H202" i="60" s="1"/>
  <c r="H203" i="60" s="1"/>
  <c r="H204" i="60" s="1"/>
  <c r="H205" i="60" s="1"/>
  <c r="H206" i="60" s="1"/>
  <c r="H207" i="60" s="1"/>
  <c r="H208" i="60" s="1"/>
  <c r="H209" i="60" s="1"/>
  <c r="E334" i="60"/>
  <c r="E333" i="60"/>
  <c r="D231" i="60"/>
  <c r="P71" i="60"/>
  <c r="P69" i="60"/>
  <c r="P70" i="60"/>
  <c r="P73" i="60"/>
  <c r="P72" i="60"/>
  <c r="P74" i="60"/>
  <c r="R68" i="60"/>
  <c r="R67" i="60"/>
  <c r="R66" i="60"/>
  <c r="P67" i="60"/>
  <c r="P68" i="60"/>
  <c r="P66" i="60"/>
  <c r="E282" i="60"/>
  <c r="R70" i="60"/>
  <c r="R69" i="60"/>
  <c r="R71" i="60"/>
  <c r="R72" i="60"/>
  <c r="R74" i="60"/>
  <c r="R73" i="60"/>
  <c r="E239" i="60"/>
  <c r="E283" i="60"/>
  <c r="BT57" i="60" s="1"/>
  <c r="E296" i="60"/>
  <c r="E298" i="60" s="1"/>
  <c r="E272" i="60"/>
  <c r="E347" i="60"/>
  <c r="E341" i="60" s="1"/>
  <c r="C231" i="60"/>
  <c r="E232" i="60"/>
  <c r="BP57" i="60" s="1"/>
  <c r="E231" i="60"/>
  <c r="H210" i="60" l="1"/>
  <c r="H211" i="60" s="1"/>
  <c r="H212" i="60" s="1"/>
  <c r="H213" i="60" s="1"/>
  <c r="H214" i="60" s="1"/>
  <c r="H215" i="60" s="1"/>
  <c r="H216" i="60" s="1"/>
  <c r="H217" i="60" s="1"/>
  <c r="H218" i="60" s="1"/>
  <c r="H219" i="60" s="1"/>
  <c r="H220" i="60" s="1"/>
  <c r="H221" i="60" s="1"/>
  <c r="H222" i="60" s="1"/>
  <c r="H223" i="60" s="1"/>
  <c r="H224" i="60" s="1"/>
  <c r="H225" i="60" s="1"/>
  <c r="H226" i="60" s="1"/>
  <c r="H227" i="60" s="1"/>
  <c r="H228" i="60" s="1"/>
  <c r="H229" i="60" s="1"/>
  <c r="H230" i="60" s="1"/>
  <c r="H231" i="60" s="1"/>
  <c r="H232" i="60" s="1"/>
  <c r="H233" i="60" s="1"/>
  <c r="H234" i="60" s="1"/>
  <c r="H235" i="60" s="1"/>
  <c r="H236" i="60" s="1"/>
  <c r="H237" i="60" s="1"/>
  <c r="H238" i="60" s="1"/>
  <c r="H239" i="60" s="1"/>
  <c r="H240" i="60" s="1"/>
  <c r="H241" i="60" s="1"/>
  <c r="H242" i="60" s="1"/>
  <c r="H243" i="60" s="1"/>
  <c r="H244" i="60" s="1"/>
  <c r="H245" i="60" s="1"/>
  <c r="H246" i="60" s="1"/>
  <c r="H247" i="60" s="1"/>
  <c r="H248" i="60" s="1"/>
  <c r="H249" i="60" s="1"/>
  <c r="H250" i="60" s="1"/>
  <c r="H251" i="60" s="1"/>
  <c r="H252" i="60" s="1"/>
  <c r="H253" i="60" s="1"/>
  <c r="H254" i="60" s="1"/>
  <c r="H255" i="60" s="1"/>
  <c r="H256" i="60" s="1"/>
  <c r="H257" i="60" s="1"/>
  <c r="H258" i="60" s="1"/>
  <c r="H259" i="60" s="1"/>
  <c r="H260" i="60" s="1"/>
  <c r="T72" i="60"/>
  <c r="T73" i="60"/>
  <c r="T74" i="60"/>
  <c r="BX57" i="60"/>
  <c r="E348" i="60"/>
  <c r="U74" i="60"/>
  <c r="U73" i="60"/>
  <c r="U72" i="60"/>
  <c r="BT59" i="60"/>
  <c r="BT58" i="60"/>
  <c r="BP59" i="60"/>
  <c r="BP58" i="60"/>
  <c r="T70" i="60"/>
  <c r="T71" i="60"/>
  <c r="T69" i="60"/>
  <c r="T66" i="60"/>
  <c r="T67" i="60"/>
  <c r="T68" i="60"/>
  <c r="E246" i="60"/>
  <c r="B38" i="60" s="1"/>
  <c r="U68" i="60"/>
  <c r="U66" i="60"/>
  <c r="U67" i="60"/>
  <c r="E297" i="60"/>
  <c r="B39" i="60" s="1"/>
  <c r="U71" i="60"/>
  <c r="U69" i="60"/>
  <c r="U70" i="60"/>
  <c r="E277" i="60"/>
  <c r="E290" i="60"/>
  <c r="E301" i="60"/>
  <c r="H261" i="60" l="1"/>
  <c r="H262" i="60" s="1"/>
  <c r="H263" i="60" s="1"/>
  <c r="H264" i="60" s="1"/>
  <c r="H265" i="60" s="1"/>
  <c r="H266" i="60" s="1"/>
  <c r="H267" i="60" s="1"/>
  <c r="H268" i="60" s="1"/>
  <c r="H269" i="60" s="1"/>
  <c r="H270" i="60" s="1"/>
  <c r="H271" i="60" s="1"/>
  <c r="H272" i="60" s="1"/>
  <c r="H273" i="60" s="1"/>
  <c r="H274" i="60" s="1"/>
  <c r="H275" i="60" s="1"/>
  <c r="H276" i="60" s="1"/>
  <c r="H277" i="60" s="1"/>
  <c r="H278" i="60" s="1"/>
  <c r="H279" i="60" s="1"/>
  <c r="H280" i="60" s="1"/>
  <c r="H281" i="60" s="1"/>
  <c r="H282" i="60" s="1"/>
  <c r="H283" i="60" s="1"/>
  <c r="H284" i="60" s="1"/>
  <c r="H285" i="60" s="1"/>
  <c r="H286" i="60" s="1"/>
  <c r="H287" i="60" s="1"/>
  <c r="H288" i="60" s="1"/>
  <c r="H289" i="60" s="1"/>
  <c r="H290" i="60" s="1"/>
  <c r="H291" i="60" s="1"/>
  <c r="H292" i="60" s="1"/>
  <c r="H293" i="60" s="1"/>
  <c r="H294" i="60" s="1"/>
  <c r="H295" i="60" s="1"/>
  <c r="H296" i="60" s="1"/>
  <c r="H297" i="60" s="1"/>
  <c r="H298" i="60" s="1"/>
  <c r="H299" i="60" s="1"/>
  <c r="H300" i="60" s="1"/>
  <c r="H301" i="60" s="1"/>
  <c r="H302" i="60" s="1"/>
  <c r="H303" i="60" s="1"/>
  <c r="H304" i="60" s="1"/>
  <c r="H305" i="60" s="1"/>
  <c r="H306" i="60" s="1"/>
  <c r="H307" i="60" s="1"/>
  <c r="H308" i="60" s="1"/>
  <c r="H309" i="60" s="1"/>
  <c r="H310" i="60" s="1"/>
  <c r="H311" i="60" s="1"/>
  <c r="H312" i="60" s="1"/>
  <c r="H313" i="60" s="1"/>
  <c r="H314" i="60" s="1"/>
  <c r="H315" i="60" s="1"/>
  <c r="H316" i="60" s="1"/>
  <c r="H317" i="60" s="1"/>
  <c r="H318" i="60" s="1"/>
  <c r="H319" i="60" s="1"/>
  <c r="H320" i="60" s="1"/>
  <c r="H321" i="60" s="1"/>
  <c r="H322" i="60" s="1"/>
  <c r="H323" i="60" s="1"/>
  <c r="H324" i="60" s="1"/>
  <c r="H325" i="60" s="1"/>
  <c r="H326" i="60" s="1"/>
  <c r="H327" i="60" s="1"/>
  <c r="H328" i="60" s="1"/>
  <c r="H329" i="60" s="1"/>
  <c r="H330" i="60" s="1"/>
  <c r="H331" i="60" s="1"/>
  <c r="H332" i="60" s="1"/>
  <c r="H333" i="60" s="1"/>
  <c r="H334" i="60" s="1"/>
  <c r="H335" i="60" s="1"/>
  <c r="H336" i="60" s="1"/>
  <c r="H337" i="60" s="1"/>
  <c r="H338" i="60" s="1"/>
  <c r="H339" i="60" s="1"/>
  <c r="H340" i="60" s="1"/>
  <c r="H341" i="60" s="1"/>
  <c r="H342" i="60" s="1"/>
  <c r="H343" i="60" s="1"/>
  <c r="H344" i="60" s="1"/>
  <c r="H345" i="60" s="1"/>
  <c r="H346" i="60" s="1"/>
  <c r="H347" i="60" s="1"/>
  <c r="H348" i="60" s="1"/>
  <c r="H349" i="60" s="1"/>
  <c r="H350" i="60" s="1"/>
  <c r="H351" i="60" s="1"/>
  <c r="H352" i="60" s="1"/>
  <c r="H353" i="60" s="1"/>
  <c r="H354" i="60" s="1"/>
  <c r="H355" i="60" s="1"/>
  <c r="H356" i="60" s="1"/>
  <c r="H357" i="60" s="1"/>
  <c r="H358" i="60" s="1"/>
  <c r="H359" i="60" s="1"/>
  <c r="H360" i="60" s="1"/>
  <c r="H361" i="60" s="1"/>
  <c r="B40" i="60"/>
  <c r="E351" i="60"/>
  <c r="AD73" i="60"/>
  <c r="AD72" i="60"/>
  <c r="E354" i="60"/>
  <c r="AD74" i="60"/>
  <c r="E357" i="60"/>
  <c r="BX59" i="60"/>
  <c r="BX58" i="60"/>
  <c r="E255" i="60"/>
  <c r="E249" i="60"/>
  <c r="AD68" i="60"/>
  <c r="AD66" i="60"/>
  <c r="AD67" i="60"/>
  <c r="E252" i="60"/>
  <c r="AD69" i="60"/>
  <c r="AD71" i="60"/>
  <c r="AD70" i="60"/>
  <c r="E304" i="60"/>
  <c r="E54" i="60" l="1"/>
  <c r="AG74" i="60"/>
  <c r="AG73" i="60"/>
  <c r="E47" i="60"/>
  <c r="AG72" i="60"/>
  <c r="E40" i="60"/>
  <c r="AG67" i="60"/>
  <c r="E45" i="60"/>
  <c r="AG66" i="60"/>
  <c r="E38" i="60"/>
  <c r="AG68" i="60"/>
  <c r="E52" i="60"/>
  <c r="E307" i="60"/>
  <c r="F143" i="60" l="1"/>
  <c r="F137" i="60"/>
  <c r="F131" i="60"/>
  <c r="F124" i="60"/>
  <c r="F119" i="60"/>
  <c r="F109" i="60"/>
  <c r="B157" i="60"/>
  <c r="B208" i="60" s="1"/>
  <c r="B156" i="60"/>
  <c r="B207" i="60" s="1"/>
  <c r="B155" i="60"/>
  <c r="B206" i="60" s="1"/>
  <c r="B153" i="60"/>
  <c r="B204" i="60" s="1"/>
  <c r="B152" i="60"/>
  <c r="B203" i="60" s="1"/>
  <c r="B150" i="60"/>
  <c r="B201" i="60" s="1"/>
  <c r="B149" i="60"/>
  <c r="B200" i="60" s="1"/>
  <c r="B147" i="60"/>
  <c r="B198" i="60" s="1"/>
  <c r="B146" i="60"/>
  <c r="B197" i="60" s="1"/>
  <c r="B144" i="60"/>
  <c r="B195" i="60" s="1"/>
  <c r="B142" i="60"/>
  <c r="B193" i="60" s="1"/>
  <c r="B141" i="60"/>
  <c r="B192" i="60" s="1"/>
  <c r="B140" i="60"/>
  <c r="B191" i="60" s="1"/>
  <c r="B139" i="60"/>
  <c r="B190" i="60" s="1"/>
  <c r="B138" i="60"/>
  <c r="B189" i="60" s="1"/>
  <c r="B133" i="60"/>
  <c r="B184" i="60" s="1"/>
  <c r="B134" i="60"/>
  <c r="B185" i="60" s="1"/>
  <c r="B135" i="60"/>
  <c r="B186" i="60" s="1"/>
  <c r="B132" i="60"/>
  <c r="B183" i="60" s="1"/>
  <c r="B127" i="60"/>
  <c r="B178" i="60" s="1"/>
  <c r="B128" i="60"/>
  <c r="B179" i="60" s="1"/>
  <c r="B129" i="60"/>
  <c r="B180" i="60" s="1"/>
  <c r="B130" i="60"/>
  <c r="B181" i="60" s="1"/>
  <c r="B126" i="60"/>
  <c r="B177" i="60" s="1"/>
  <c r="B125" i="60"/>
  <c r="B176" i="60" s="1"/>
  <c r="B123" i="60"/>
  <c r="B174" i="60" s="1"/>
  <c r="B121" i="60"/>
  <c r="B172" i="60" s="1"/>
  <c r="B122" i="60"/>
  <c r="B173" i="60" s="1"/>
  <c r="B120" i="60"/>
  <c r="B154" i="60"/>
  <c r="B205" i="60" s="1"/>
  <c r="B151" i="60"/>
  <c r="B202" i="60" s="1"/>
  <c r="B148" i="60"/>
  <c r="B199" i="60" s="1"/>
  <c r="B145" i="60"/>
  <c r="B196" i="60" s="1"/>
  <c r="B143" i="60"/>
  <c r="B194" i="60" s="1"/>
  <c r="B137" i="60"/>
  <c r="B188" i="60" s="1"/>
  <c r="B131" i="60"/>
  <c r="B182" i="60" s="1"/>
  <c r="B124" i="60"/>
  <c r="B175" i="60" s="1"/>
  <c r="B119" i="60"/>
  <c r="B109" i="60"/>
  <c r="B160" i="60" s="1"/>
  <c r="B118" i="60"/>
  <c r="B169" i="60" s="1"/>
  <c r="B117" i="60"/>
  <c r="B168" i="60" s="1"/>
  <c r="E58" i="60"/>
  <c r="B108" i="60"/>
  <c r="AB58" i="60"/>
  <c r="AB57" i="60"/>
  <c r="AA59" i="60"/>
  <c r="AA58" i="60"/>
  <c r="AA57" i="60"/>
  <c r="BG57" i="60" l="1"/>
  <c r="M60" i="60"/>
  <c r="M61" i="60"/>
  <c r="M62" i="60"/>
  <c r="BD56" i="60"/>
  <c r="O61" i="60"/>
  <c r="O62" i="60"/>
  <c r="O69" i="60"/>
  <c r="O63" i="60"/>
  <c r="O70" i="60"/>
  <c r="O68" i="60"/>
  <c r="O64" i="60"/>
  <c r="O71" i="60"/>
  <c r="O67" i="60"/>
  <c r="O65" i="60"/>
  <c r="O66" i="60"/>
  <c r="O72" i="60"/>
  <c r="O73" i="60"/>
  <c r="O74" i="60"/>
  <c r="O60" i="60"/>
  <c r="BK56" i="60"/>
  <c r="BC56" i="60"/>
  <c r="BH56" i="60"/>
  <c r="BM56" i="60"/>
  <c r="B170" i="60"/>
  <c r="B171" i="60"/>
  <c r="BG59" i="60"/>
  <c r="BE56" i="60"/>
  <c r="BI56" i="60"/>
  <c r="F108" i="60"/>
  <c r="BG56" i="60"/>
  <c r="BL56" i="60"/>
  <c r="BG58" i="60"/>
  <c r="B57" i="60" l="1"/>
  <c r="F57" i="60" l="1"/>
  <c r="M58" i="60"/>
  <c r="BC58" i="60"/>
  <c r="BC59" i="60"/>
  <c r="BC57" i="60"/>
  <c r="M59" i="60"/>
  <c r="M57" i="60"/>
  <c r="Z57" i="60"/>
  <c r="V57" i="60" l="1"/>
  <c r="S57" i="60"/>
  <c r="B158" i="60" l="1"/>
  <c r="F158" i="60" s="1"/>
  <c r="W57" i="60"/>
  <c r="X57" i="60"/>
  <c r="Y57" i="60"/>
  <c r="AN57" i="60"/>
  <c r="AO57" i="60"/>
  <c r="AP57" i="60"/>
  <c r="AQ57" i="60"/>
  <c r="AR57" i="60"/>
  <c r="AS57" i="60"/>
  <c r="AT57" i="60"/>
  <c r="AU57" i="60"/>
  <c r="AV57" i="60"/>
  <c r="AW57" i="60"/>
  <c r="AX57" i="60"/>
  <c r="AY57" i="60"/>
  <c r="AZ57" i="60"/>
  <c r="S58" i="60"/>
  <c r="V58" i="60"/>
  <c r="W58" i="60"/>
  <c r="X58" i="60"/>
  <c r="Y58" i="60"/>
  <c r="Z58" i="60"/>
  <c r="AN58" i="60"/>
  <c r="AO58" i="60"/>
  <c r="AP58" i="60"/>
  <c r="AQ58" i="60"/>
  <c r="AR58" i="60"/>
  <c r="AS58" i="60"/>
  <c r="AT58" i="60"/>
  <c r="AU58" i="60"/>
  <c r="AV58" i="60"/>
  <c r="AW58" i="60"/>
  <c r="AX58" i="60"/>
  <c r="AY58" i="60"/>
  <c r="AZ58" i="60"/>
  <c r="B47" i="60"/>
  <c r="B45" i="60"/>
  <c r="B52" i="60" s="1"/>
  <c r="B46" i="60"/>
  <c r="B53" i="60" s="1"/>
  <c r="D108" i="60"/>
  <c r="D159" i="60" s="1"/>
  <c r="E108" i="60"/>
  <c r="E159" i="60" s="1"/>
  <c r="C108" i="60"/>
  <c r="C159" i="60" s="1"/>
  <c r="AM58" i="60" l="1"/>
  <c r="AL58" i="60"/>
  <c r="AL57" i="60"/>
  <c r="AM57" i="60"/>
  <c r="B54" i="60"/>
  <c r="D211" i="60"/>
  <c r="D58" i="60"/>
  <c r="C34" i="60"/>
  <c r="C211" i="60"/>
  <c r="C58" i="60"/>
  <c r="B56" i="60"/>
  <c r="F56" i="60" s="1"/>
  <c r="B107" i="60"/>
  <c r="F107" i="60" s="1"/>
  <c r="O57" i="60"/>
  <c r="L58" i="60"/>
  <c r="AI58" i="60" s="1"/>
  <c r="BA58" i="60" s="1"/>
  <c r="L59" i="60"/>
  <c r="AI59" i="60" s="1"/>
  <c r="BA59" i="60" s="1"/>
  <c r="L57" i="60"/>
  <c r="F1" i="60"/>
  <c r="O58" i="60"/>
  <c r="AI57" i="60" l="1"/>
  <c r="BA57" i="60" s="1"/>
  <c r="AJ57" i="60"/>
  <c r="BB57" i="60" s="1"/>
  <c r="AJ59" i="60"/>
  <c r="BB59" i="60" s="1"/>
  <c r="AJ58" i="60"/>
  <c r="BB58" i="60" s="1"/>
  <c r="C221" i="60"/>
  <c r="C226" i="60"/>
  <c r="C245" i="60"/>
  <c r="C262" i="60"/>
  <c r="D226" i="60"/>
  <c r="D221" i="60"/>
  <c r="D245" i="60"/>
  <c r="D262" i="60"/>
  <c r="D313" i="60" s="1"/>
  <c r="F19" i="60"/>
  <c r="C23" i="60"/>
  <c r="C27" i="60" s="1"/>
  <c r="D23" i="60"/>
  <c r="D27" i="60" s="1"/>
  <c r="E23" i="60"/>
  <c r="E27" i="60" s="1"/>
  <c r="D247" i="60" l="1"/>
  <c r="D250" i="60" s="1"/>
  <c r="D253" i="60" s="1"/>
  <c r="D256" i="60" s="1"/>
  <c r="D296" i="60"/>
  <c r="D239" i="60"/>
  <c r="C313" i="60"/>
  <c r="C347" i="60" s="1"/>
  <c r="C341" i="60" s="1"/>
  <c r="C296" i="60"/>
  <c r="C247" i="60"/>
  <c r="C250" i="60" s="1"/>
  <c r="C253" i="60" s="1"/>
  <c r="C256" i="60" s="1"/>
  <c r="C239" i="60"/>
  <c r="D92" i="60"/>
  <c r="D94" i="60" s="1"/>
  <c r="D97" i="60" s="1"/>
  <c r="D100" i="60" s="1"/>
  <c r="D103" i="60" s="1"/>
  <c r="C290" i="60" l="1"/>
  <c r="C298" i="60"/>
  <c r="C301" i="60" s="1"/>
  <c r="C304" i="60" s="1"/>
  <c r="C307" i="60" s="1"/>
  <c r="D298" i="60"/>
  <c r="D301" i="60" s="1"/>
  <c r="D304" i="60" s="1"/>
  <c r="D307" i="60" s="1"/>
  <c r="D290" i="60"/>
  <c r="D347" i="60"/>
  <c r="D341" i="60" s="1"/>
  <c r="E207" i="60"/>
  <c r="E208" i="60" s="1"/>
  <c r="D207" i="60"/>
  <c r="D208" i="60" s="1"/>
  <c r="C207" i="60"/>
  <c r="C208" i="60" s="1"/>
  <c r="E193" i="60"/>
  <c r="D193" i="60"/>
  <c r="C193" i="60"/>
  <c r="D181" i="60"/>
  <c r="C181" i="60"/>
  <c r="D180" i="60"/>
  <c r="C180" i="60"/>
  <c r="E174" i="60"/>
  <c r="E177" i="60" s="1"/>
  <c r="D174" i="60"/>
  <c r="D177" i="60" s="1"/>
  <c r="C174" i="60"/>
  <c r="C177" i="60" s="1"/>
  <c r="E169" i="60"/>
  <c r="D169" i="60"/>
  <c r="C169" i="60"/>
  <c r="AO59" i="60"/>
  <c r="AP59" i="60"/>
  <c r="AN59" i="60"/>
  <c r="C91" i="60"/>
  <c r="E91" i="60"/>
  <c r="D91" i="60"/>
  <c r="E105" i="60"/>
  <c r="E106" i="60" s="1"/>
  <c r="E156" i="60"/>
  <c r="E157" i="60" s="1"/>
  <c r="D156" i="60"/>
  <c r="D157" i="60" s="1"/>
  <c r="C156" i="60"/>
  <c r="C157" i="60" s="1"/>
  <c r="D105" i="60"/>
  <c r="D106" i="60" s="1"/>
  <c r="C105" i="60"/>
  <c r="C106" i="60" s="1"/>
  <c r="C109" i="60"/>
  <c r="D109" i="60"/>
  <c r="E109" i="60"/>
  <c r="E123" i="60"/>
  <c r="Q65" i="60" l="1"/>
  <c r="Q64" i="60"/>
  <c r="Q63" i="60"/>
  <c r="AC65" i="60"/>
  <c r="AC64" i="60"/>
  <c r="AC63" i="60"/>
  <c r="AB65" i="60"/>
  <c r="AB63" i="60"/>
  <c r="AB64" i="60"/>
  <c r="D328" i="60"/>
  <c r="D272" i="60"/>
  <c r="D323" i="60"/>
  <c r="D277" i="60"/>
  <c r="C323" i="60"/>
  <c r="C277" i="60"/>
  <c r="C272" i="60"/>
  <c r="C328" i="60"/>
  <c r="E160" i="60"/>
  <c r="E170" i="60" s="1"/>
  <c r="E175" i="60" s="1"/>
  <c r="E178" i="60"/>
  <c r="C175" i="60"/>
  <c r="C170" i="60"/>
  <c r="C160" i="60"/>
  <c r="C178" i="60"/>
  <c r="D170" i="60"/>
  <c r="D160" i="60"/>
  <c r="D175" i="60"/>
  <c r="D178" i="60"/>
  <c r="E176" i="60"/>
  <c r="C176" i="60"/>
  <c r="D176" i="60"/>
  <c r="E181" i="60" l="1"/>
  <c r="E180" i="60"/>
  <c r="P64" i="60"/>
  <c r="P65" i="60"/>
  <c r="P63" i="60"/>
  <c r="R65" i="60"/>
  <c r="R64" i="60"/>
  <c r="R63" i="60"/>
  <c r="E194" i="60"/>
  <c r="E188" i="60" s="1"/>
  <c r="C194" i="60"/>
  <c r="C188" i="60" s="1"/>
  <c r="T63" i="60" l="1"/>
  <c r="T64" i="60"/>
  <c r="T65" i="60"/>
  <c r="BL57" i="60"/>
  <c r="U64" i="60"/>
  <c r="E195" i="60"/>
  <c r="U65" i="60"/>
  <c r="U63" i="60"/>
  <c r="E142" i="60"/>
  <c r="D142" i="60"/>
  <c r="C142" i="60"/>
  <c r="B37" i="60" l="1"/>
  <c r="B44" i="60" s="1"/>
  <c r="B51" i="60" s="1"/>
  <c r="E201" i="60"/>
  <c r="AD65" i="60"/>
  <c r="E198" i="60"/>
  <c r="E204" i="60"/>
  <c r="AD64" i="60"/>
  <c r="AD63" i="60"/>
  <c r="BL59" i="60"/>
  <c r="BL58" i="60"/>
  <c r="D86" i="60"/>
  <c r="AG65" i="60" l="1"/>
  <c r="E51" i="60"/>
  <c r="AG63" i="60"/>
  <c r="E37" i="60"/>
  <c r="AG64" i="60"/>
  <c r="E44" i="60"/>
  <c r="E72" i="60"/>
  <c r="D143" i="60" l="1"/>
  <c r="D145" i="60" s="1"/>
  <c r="D148" i="60" s="1"/>
  <c r="D151" i="60" s="1"/>
  <c r="D154" i="60" s="1"/>
  <c r="D129" i="60"/>
  <c r="D130" i="60"/>
  <c r="D118" i="60"/>
  <c r="C118" i="60"/>
  <c r="C67" i="60"/>
  <c r="D67" i="60"/>
  <c r="Z59" i="60"/>
  <c r="Y59" i="60"/>
  <c r="X59" i="60"/>
  <c r="W59" i="60"/>
  <c r="V59" i="60"/>
  <c r="AZ59" i="60"/>
  <c r="AY59" i="60"/>
  <c r="AX59" i="60"/>
  <c r="AW59" i="60"/>
  <c r="AV59" i="60"/>
  <c r="AU59" i="60"/>
  <c r="AT59" i="60"/>
  <c r="AS59" i="60"/>
  <c r="AR59" i="60"/>
  <c r="AQ59" i="60"/>
  <c r="O59" i="60"/>
  <c r="AM59" i="60" l="1"/>
  <c r="AL59" i="60"/>
  <c r="AC60" i="60"/>
  <c r="AC61" i="60"/>
  <c r="AC62" i="60"/>
  <c r="D137" i="60"/>
  <c r="D194" i="60"/>
  <c r="D188" i="60" l="1"/>
  <c r="D125" i="60"/>
  <c r="E119" i="60"/>
  <c r="E124" i="60" s="1"/>
  <c r="C123" i="60"/>
  <c r="D123" i="60"/>
  <c r="D126" i="60" s="1"/>
  <c r="E143" i="60"/>
  <c r="E137" i="60" l="1"/>
  <c r="E145" i="60"/>
  <c r="E148" i="60" s="1"/>
  <c r="E151" i="60" s="1"/>
  <c r="E154" i="60" s="1"/>
  <c r="E118" i="60"/>
  <c r="C125" i="60"/>
  <c r="C126" i="60"/>
  <c r="C127" i="60" s="1"/>
  <c r="C129" i="60" s="1"/>
  <c r="D127" i="60"/>
  <c r="E126" i="60"/>
  <c r="Q60" i="60" l="1"/>
  <c r="Q61" i="60"/>
  <c r="Q62" i="60"/>
  <c r="C130" i="60"/>
  <c r="E127" i="60"/>
  <c r="E125" i="60"/>
  <c r="AB60" i="60" l="1"/>
  <c r="AB61" i="60"/>
  <c r="AB62" i="60"/>
  <c r="P62" i="60"/>
  <c r="P61" i="60"/>
  <c r="P60" i="60"/>
  <c r="R61" i="60"/>
  <c r="R60" i="60"/>
  <c r="R62" i="60"/>
  <c r="E130" i="60"/>
  <c r="E129" i="60"/>
  <c r="T62" i="60" l="1"/>
  <c r="T61" i="60"/>
  <c r="T60" i="60"/>
  <c r="U62" i="60"/>
  <c r="U61" i="60"/>
  <c r="U60" i="60"/>
  <c r="E144" i="60"/>
  <c r="B36" i="60" s="1"/>
  <c r="AD61" i="60" l="1"/>
  <c r="AD62" i="60"/>
  <c r="AD60" i="60"/>
  <c r="BH57" i="60"/>
  <c r="BH58" i="60" s="1"/>
  <c r="BH59" i="60" s="1"/>
  <c r="E300" i="60"/>
  <c r="E303" i="60"/>
  <c r="E306" i="60"/>
  <c r="E153" i="60"/>
  <c r="E50" i="60" s="1"/>
  <c r="E150" i="60"/>
  <c r="E43" i="60" s="1"/>
  <c r="E147" i="60"/>
  <c r="E68" i="60"/>
  <c r="E92" i="60"/>
  <c r="E94" i="60" s="1"/>
  <c r="C92" i="60"/>
  <c r="C73" i="60"/>
  <c r="D72" i="60"/>
  <c r="D75" i="60" s="1"/>
  <c r="C72" i="60"/>
  <c r="C68" i="60"/>
  <c r="E73" i="60" l="1"/>
  <c r="AG70" i="60"/>
  <c r="E46" i="60"/>
  <c r="AG71" i="60"/>
  <c r="E53" i="60"/>
  <c r="AG69" i="60"/>
  <c r="E39" i="60"/>
  <c r="AG60" i="60"/>
  <c r="E36" i="60"/>
  <c r="AG62" i="60"/>
  <c r="AG61" i="60"/>
  <c r="E97" i="60"/>
  <c r="E100" i="60" s="1"/>
  <c r="E103" i="60" s="1"/>
  <c r="B43" i="60"/>
  <c r="B50" i="60" s="1"/>
  <c r="C86" i="60"/>
  <c r="C94" i="60"/>
  <c r="C97" i="60" s="1"/>
  <c r="C100" i="60" s="1"/>
  <c r="C103" i="60" s="1"/>
  <c r="E86" i="60"/>
  <c r="S59" i="60"/>
  <c r="C75" i="60"/>
  <c r="C76" i="60" s="1"/>
  <c r="C78" i="60" s="1"/>
  <c r="D68" i="60"/>
  <c r="D119" i="60"/>
  <c r="D124" i="60"/>
  <c r="E67" i="60"/>
  <c r="D73" i="60"/>
  <c r="D76" i="60"/>
  <c r="C74" i="60"/>
  <c r="D74" i="60"/>
  <c r="E74" i="60" l="1"/>
  <c r="P57" i="60" s="1"/>
  <c r="D79" i="60"/>
  <c r="D93" i="60" s="1"/>
  <c r="AC57" i="60" s="1"/>
  <c r="D78" i="60"/>
  <c r="C79" i="60"/>
  <c r="E75" i="60"/>
  <c r="Q57" i="60" s="1"/>
  <c r="P59" i="60" l="1"/>
  <c r="P58" i="60"/>
  <c r="Q59" i="60"/>
  <c r="Q58" i="60"/>
  <c r="AF59" i="60"/>
  <c r="AF58" i="60"/>
  <c r="AE58" i="60"/>
  <c r="AE59" i="60"/>
  <c r="AC58" i="60"/>
  <c r="AB59" i="60"/>
  <c r="AC59" i="60"/>
  <c r="E76" i="60"/>
  <c r="R57" i="60" s="1"/>
  <c r="AF57" i="60" l="1"/>
  <c r="C35" i="60"/>
  <c r="C41" i="60" s="1"/>
  <c r="AE57" i="60"/>
  <c r="R58" i="60"/>
  <c r="E78" i="60"/>
  <c r="R59" i="60"/>
  <c r="E79" i="60"/>
  <c r="T58" i="60" l="1"/>
  <c r="T59" i="60"/>
  <c r="T57" i="60"/>
  <c r="U57" i="60"/>
  <c r="U58" i="60"/>
  <c r="U59" i="60"/>
  <c r="E93" i="60"/>
  <c r="B35" i="60" l="1"/>
  <c r="B42" i="60" s="1"/>
  <c r="B49" i="60" s="1"/>
  <c r="E102" i="60"/>
  <c r="AD57" i="60"/>
  <c r="BD59" i="60"/>
  <c r="BD58" i="60"/>
  <c r="BD57" i="60"/>
  <c r="E99" i="60"/>
  <c r="E42" i="60" s="1"/>
  <c r="E48" i="60" s="1"/>
  <c r="AD58" i="60"/>
  <c r="AD59" i="60"/>
  <c r="E96" i="60"/>
  <c r="E35" i="60" s="1"/>
  <c r="E41" i="60" s="1"/>
  <c r="CA58" i="60" l="1"/>
  <c r="CA57" i="60"/>
  <c r="AG59" i="60"/>
  <c r="E49" i="60"/>
  <c r="E55" i="60" s="1"/>
  <c r="AG58" i="60"/>
  <c r="AG57" i="60"/>
  <c r="CA59" i="60" l="1"/>
  <c r="C119" i="60"/>
  <c r="C143" i="60"/>
  <c r="C124" i="60"/>
  <c r="C137" i="60" l="1"/>
  <c r="C145" i="60"/>
  <c r="C148" i="60" s="1"/>
  <c r="C151" i="60" s="1"/>
  <c r="C154" i="60" s="1"/>
</calcChain>
</file>

<file path=xl/comments1.xml><?xml version="1.0" encoding="utf-8"?>
<comments xmlns="http://schemas.openxmlformats.org/spreadsheetml/2006/main">
  <authors>
    <author>Speigel, Wayne</author>
  </authors>
  <commentList>
    <comment ref="C40" authorId="0">
      <text>
        <r>
          <rPr>
            <b/>
            <sz val="9"/>
            <color indexed="81"/>
            <rFont val="Tahoma"/>
            <family val="2"/>
          </rPr>
          <t xml:space="preserve">Type Your Agency Name Here.
</t>
        </r>
      </text>
    </comment>
    <comment ref="H40" authorId="0">
      <text>
        <r>
          <rPr>
            <sz val="9"/>
            <color indexed="81"/>
            <rFont val="Tahoma"/>
            <family val="2"/>
          </rPr>
          <t>Use first letter of non-conjunction words.</t>
        </r>
      </text>
    </comment>
  </commentList>
</comments>
</file>

<file path=xl/comments2.xml><?xml version="1.0" encoding="utf-8"?>
<comments xmlns="http://schemas.openxmlformats.org/spreadsheetml/2006/main">
  <authors>
    <author>Speigel, Wayne</author>
    <author>lpleiman</author>
    <author>waynes</author>
  </authors>
  <commentList>
    <comment ref="C19" authorId="0">
      <text>
        <r>
          <rPr>
            <b/>
            <sz val="9"/>
            <color indexed="81"/>
            <rFont val="Tahoma"/>
            <family val="2"/>
          </rPr>
          <t>Enter Year of IRS 990</t>
        </r>
        <r>
          <rPr>
            <sz val="9"/>
            <color indexed="81"/>
            <rFont val="Tahoma"/>
            <family val="2"/>
          </rPr>
          <t xml:space="preserve">
Provide 2 past IRS 990s and estimate the next.</t>
        </r>
      </text>
    </comment>
    <comment ref="C58" authorId="1">
      <text>
        <r>
          <rPr>
            <sz val="8"/>
            <color indexed="81"/>
            <rFont val="Tahoma"/>
            <family val="2"/>
          </rPr>
          <t>Identify each individual funding source for the program in the column to the left.</t>
        </r>
      </text>
    </comment>
    <comment ref="D58" authorId="2">
      <text>
        <r>
          <rPr>
            <sz val="9"/>
            <color indexed="81"/>
            <rFont val="Tahoma"/>
            <family val="2"/>
          </rPr>
          <t>Enter the amount of change in positive or - negative change.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59" authorId="1">
      <text>
        <r>
          <rPr>
            <sz val="8"/>
            <color indexed="81"/>
            <rFont val="Tahoma"/>
            <family val="2"/>
          </rPr>
          <t>Identify each individual funding source for the program in the column to the left.</t>
        </r>
      </text>
    </comment>
    <comment ref="D59" authorId="2">
      <text>
        <r>
          <rPr>
            <sz val="9"/>
            <color indexed="81"/>
            <rFont val="Tahoma"/>
            <family val="2"/>
          </rPr>
          <t>Enter the amount of change in positive or - negative change.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69" authorId="1">
      <text>
        <r>
          <rPr>
            <sz val="8"/>
            <color indexed="81"/>
            <rFont val="Tahoma"/>
            <family val="2"/>
          </rPr>
          <t>Please include copy of "Statement of Functional Expenses" from audited financial statements.</t>
        </r>
      </text>
    </comment>
    <comment ref="C70" authorId="1">
      <text>
        <r>
          <rPr>
            <sz val="8"/>
            <color indexed="81"/>
            <rFont val="Tahoma"/>
            <family val="2"/>
          </rPr>
          <t>Please include copy of "Statement of Functional Expenses" from audited financial statements.</t>
        </r>
      </text>
    </comment>
    <comment ref="C71" authorId="1">
      <text>
        <r>
          <rPr>
            <sz val="8"/>
            <color indexed="81"/>
            <rFont val="Tahoma"/>
            <family val="2"/>
          </rPr>
          <t>Please include copy of "Statement of Functional Expenses" from audited financial statements.</t>
        </r>
      </text>
    </comment>
    <comment ref="C77" authorId="1">
      <text>
        <r>
          <rPr>
            <b/>
            <sz val="8"/>
            <color indexed="81"/>
            <rFont val="Tahoma"/>
            <family val="2"/>
          </rPr>
          <t>Units projected are total for the program including in Boone, Campbell and Kenton.</t>
        </r>
      </text>
    </comment>
    <comment ref="C96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D96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C99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D99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C102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D102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C110" authorId="1">
      <text>
        <r>
          <rPr>
            <sz val="8"/>
            <color indexed="81"/>
            <rFont val="Tahoma"/>
            <family val="2"/>
          </rPr>
          <t>Identify each individual funding source for the program in the column to the left.</t>
        </r>
      </text>
    </comment>
    <comment ref="D110" authorId="2">
      <text>
        <r>
          <rPr>
            <b/>
            <sz val="9"/>
            <color indexed="81"/>
            <rFont val="Tahoma"/>
            <family val="2"/>
          </rPr>
          <t xml:space="preserve">Enter the amount of change in positive or - negative change.
</t>
        </r>
      </text>
    </comment>
    <comment ref="C120" authorId="1">
      <text>
        <r>
          <rPr>
            <sz val="8"/>
            <color indexed="81"/>
            <rFont val="Tahoma"/>
            <family val="2"/>
          </rPr>
          <t>Please include copy of "Statement of Functional Expenses" from audited financial statements.</t>
        </r>
      </text>
    </comment>
    <comment ref="C121" authorId="1">
      <text>
        <r>
          <rPr>
            <sz val="8"/>
            <color indexed="81"/>
            <rFont val="Tahoma"/>
            <family val="2"/>
          </rPr>
          <t>Please include copy of "Statement of Functional Expenses" from audited financial statements.</t>
        </r>
      </text>
    </comment>
    <comment ref="C122" authorId="1">
      <text>
        <r>
          <rPr>
            <sz val="8"/>
            <color indexed="81"/>
            <rFont val="Tahoma"/>
            <family val="2"/>
          </rPr>
          <t>Please include copy of "Statement of Functional Expenses" from audited financial statements.</t>
        </r>
      </text>
    </comment>
    <comment ref="C128" authorId="1">
      <text>
        <r>
          <rPr>
            <sz val="8"/>
            <color indexed="81"/>
            <rFont val="Tahoma"/>
            <family val="2"/>
          </rPr>
          <t>Units projected are total for the program including in Boone, Campbell and Kenton.</t>
        </r>
      </text>
    </comment>
    <comment ref="C147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D147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C150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D150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C153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D153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C161" authorId="1">
      <text>
        <r>
          <rPr>
            <sz val="8"/>
            <color indexed="81"/>
            <rFont val="Tahoma"/>
            <family val="2"/>
          </rPr>
          <t>Identify each individual funding source for the program in the column to the left.</t>
        </r>
      </text>
    </comment>
    <comment ref="D161" authorId="2">
      <text>
        <r>
          <rPr>
            <b/>
            <sz val="9"/>
            <color indexed="81"/>
            <rFont val="Tahoma"/>
            <family val="2"/>
          </rPr>
          <t xml:space="preserve">Enter the amount of change in positive or - negative change.
</t>
        </r>
      </text>
    </comment>
    <comment ref="C171" authorId="1">
      <text>
        <r>
          <rPr>
            <sz val="8"/>
            <color indexed="81"/>
            <rFont val="Tahoma"/>
            <family val="2"/>
          </rPr>
          <t>Please include copy of "Statement of Functional Expenses" from audited financial statements.</t>
        </r>
      </text>
    </comment>
    <comment ref="C172" authorId="1">
      <text>
        <r>
          <rPr>
            <sz val="8"/>
            <color indexed="81"/>
            <rFont val="Tahoma"/>
            <family val="2"/>
          </rPr>
          <t>Please include copy of "Statement of Functional Expenses" from audited financial statements.</t>
        </r>
      </text>
    </comment>
    <comment ref="C173" authorId="1">
      <text>
        <r>
          <rPr>
            <sz val="8"/>
            <color indexed="81"/>
            <rFont val="Tahoma"/>
            <family val="2"/>
          </rPr>
          <t>Please include copy of "Statement of Functional Expenses" from audited financial statements.</t>
        </r>
      </text>
    </comment>
    <comment ref="C179" authorId="1">
      <text>
        <r>
          <rPr>
            <sz val="8"/>
            <color indexed="81"/>
            <rFont val="Tahoma"/>
            <family val="2"/>
          </rPr>
          <t>Units projected are total for the program including in Boone, Campbell and Kenton.</t>
        </r>
      </text>
    </comment>
    <comment ref="C198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D198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C201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D201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C204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D204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C211" authorId="1">
      <text>
        <r>
          <rPr>
            <sz val="8"/>
            <color indexed="81"/>
            <rFont val="Tahoma"/>
            <family val="2"/>
          </rPr>
          <t>Identify each individual funding source for the program in the column to the left.</t>
        </r>
      </text>
    </comment>
    <comment ref="D211" authorId="2">
      <text>
        <r>
          <rPr>
            <sz val="9"/>
            <color indexed="81"/>
            <rFont val="Tahoma"/>
            <family val="2"/>
          </rPr>
          <t>Enter the amount of change in positive or - negative change.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212" authorId="1">
      <text>
        <r>
          <rPr>
            <sz val="8"/>
            <color indexed="81"/>
            <rFont val="Tahoma"/>
            <family val="2"/>
          </rPr>
          <t>Identify each individual funding source for the program in the column to the left.</t>
        </r>
      </text>
    </comment>
    <comment ref="D212" authorId="2">
      <text>
        <r>
          <rPr>
            <sz val="9"/>
            <color indexed="81"/>
            <rFont val="Tahoma"/>
            <family val="2"/>
          </rPr>
          <t>Enter the amount of change in positive or - negative change.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222" authorId="1">
      <text>
        <r>
          <rPr>
            <sz val="8"/>
            <color indexed="81"/>
            <rFont val="Tahoma"/>
            <family val="2"/>
          </rPr>
          <t>Please include copy of "Statement of Functional Expenses" from audited financial statements.</t>
        </r>
      </text>
    </comment>
    <comment ref="C223" authorId="1">
      <text>
        <r>
          <rPr>
            <sz val="8"/>
            <color indexed="81"/>
            <rFont val="Tahoma"/>
            <family val="2"/>
          </rPr>
          <t>Please include copy of "Statement of Functional Expenses" from audited financial statements.</t>
        </r>
      </text>
    </comment>
    <comment ref="C224" authorId="1">
      <text>
        <r>
          <rPr>
            <sz val="8"/>
            <color indexed="81"/>
            <rFont val="Tahoma"/>
            <family val="2"/>
          </rPr>
          <t>Please include copy of "Statement of Functional Expenses" from audited financial statements.</t>
        </r>
      </text>
    </comment>
    <comment ref="C230" authorId="1">
      <text>
        <r>
          <rPr>
            <b/>
            <sz val="8"/>
            <color indexed="81"/>
            <rFont val="Tahoma"/>
            <family val="2"/>
          </rPr>
          <t>Units projected are total for the program including in Boone, Campbell and Kenton.</t>
        </r>
      </text>
    </comment>
    <comment ref="C249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D249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C252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D252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C255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D255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C263" authorId="1">
      <text>
        <r>
          <rPr>
            <sz val="8"/>
            <color indexed="81"/>
            <rFont val="Tahoma"/>
            <family val="2"/>
          </rPr>
          <t>Identify each individual funding source for the program in the column to the left.</t>
        </r>
      </text>
    </comment>
    <comment ref="D263" authorId="2">
      <text>
        <r>
          <rPr>
            <b/>
            <sz val="9"/>
            <color indexed="81"/>
            <rFont val="Tahoma"/>
            <family val="2"/>
          </rPr>
          <t xml:space="preserve">Enter the amount of change in positive or - negative change.
</t>
        </r>
      </text>
    </comment>
    <comment ref="C273" authorId="1">
      <text>
        <r>
          <rPr>
            <sz val="8"/>
            <color indexed="81"/>
            <rFont val="Tahoma"/>
            <family val="2"/>
          </rPr>
          <t>Please include copy of "Statement of Functional Expenses" from audited financial statements.</t>
        </r>
      </text>
    </comment>
    <comment ref="C274" authorId="1">
      <text>
        <r>
          <rPr>
            <sz val="8"/>
            <color indexed="81"/>
            <rFont val="Tahoma"/>
            <family val="2"/>
          </rPr>
          <t>Please include copy of "Statement of Functional Expenses" from audited financial statements.</t>
        </r>
      </text>
    </comment>
    <comment ref="C275" authorId="1">
      <text>
        <r>
          <rPr>
            <sz val="8"/>
            <color indexed="81"/>
            <rFont val="Tahoma"/>
            <family val="2"/>
          </rPr>
          <t>Please include copy of "Statement of Functional Expenses" from audited financial statements.</t>
        </r>
      </text>
    </comment>
    <comment ref="C281" authorId="1">
      <text>
        <r>
          <rPr>
            <sz val="8"/>
            <color indexed="81"/>
            <rFont val="Tahoma"/>
            <family val="2"/>
          </rPr>
          <t>Units projected are total for the program including in Boone, Campbell and Kenton.</t>
        </r>
      </text>
    </comment>
    <comment ref="C300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D300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C303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D303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C306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D306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C314" authorId="1">
      <text>
        <r>
          <rPr>
            <sz val="8"/>
            <color indexed="81"/>
            <rFont val="Tahoma"/>
            <family val="2"/>
          </rPr>
          <t>Identify each individual funding source for the program in the column to the left.</t>
        </r>
      </text>
    </comment>
    <comment ref="D314" authorId="2">
      <text>
        <r>
          <rPr>
            <b/>
            <sz val="9"/>
            <color indexed="81"/>
            <rFont val="Tahoma"/>
            <family val="2"/>
          </rPr>
          <t xml:space="preserve">Enter the amount of change in positive or - negative change.
</t>
        </r>
      </text>
    </comment>
    <comment ref="C324" authorId="1">
      <text>
        <r>
          <rPr>
            <sz val="8"/>
            <color indexed="81"/>
            <rFont val="Tahoma"/>
            <family val="2"/>
          </rPr>
          <t>Please include copy of "Statement of Functional Expenses" from audited financial statements.</t>
        </r>
      </text>
    </comment>
    <comment ref="C325" authorId="1">
      <text>
        <r>
          <rPr>
            <sz val="8"/>
            <color indexed="81"/>
            <rFont val="Tahoma"/>
            <family val="2"/>
          </rPr>
          <t>Please include copy of "Statement of Functional Expenses" from audited financial statements.</t>
        </r>
      </text>
    </comment>
    <comment ref="C326" authorId="1">
      <text>
        <r>
          <rPr>
            <sz val="8"/>
            <color indexed="81"/>
            <rFont val="Tahoma"/>
            <family val="2"/>
          </rPr>
          <t>Please include copy of "Statement of Functional Expenses" from audited financial statements.</t>
        </r>
      </text>
    </comment>
    <comment ref="C332" authorId="1">
      <text>
        <r>
          <rPr>
            <sz val="8"/>
            <color indexed="81"/>
            <rFont val="Tahoma"/>
            <family val="2"/>
          </rPr>
          <t>Units projected are total for the program including in Boone, Campbell and Kenton.</t>
        </r>
      </text>
    </comment>
    <comment ref="C351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D351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C354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D354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C357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  <comment ref="D357" authorId="2">
      <text>
        <r>
          <rPr>
            <sz val="8"/>
            <color indexed="81"/>
            <rFont val="Tahoma"/>
            <family val="2"/>
          </rPr>
          <t xml:space="preserve">Enter amount funded in contract.
</t>
        </r>
      </text>
    </comment>
  </commentList>
</comments>
</file>

<file path=xl/comments3.xml><?xml version="1.0" encoding="utf-8"?>
<comments xmlns="http://schemas.openxmlformats.org/spreadsheetml/2006/main">
  <authors>
    <author>Wayne Speigel</author>
  </authors>
  <commentList>
    <comment ref="I2" authorId="0">
      <text>
        <r>
          <rPr>
            <b/>
            <sz val="9"/>
            <color indexed="81"/>
            <rFont val="Tahoma"/>
            <family val="2"/>
          </rPr>
          <t>Wayne Speigel:</t>
        </r>
        <r>
          <rPr>
            <sz val="9"/>
            <color indexed="81"/>
            <rFont val="Tahoma"/>
            <family val="2"/>
          </rPr>
          <t xml:space="preserve">
Acct title used in Pentamation at County….different than Agency name.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Wayne Speigel:</t>
        </r>
        <r>
          <rPr>
            <sz val="9"/>
            <color indexed="81"/>
            <rFont val="Tahoma"/>
            <family val="2"/>
          </rPr>
          <t xml:space="preserve">
Added a space on the end to differentiate between 2 account numbers.</t>
        </r>
      </text>
    </comment>
  </commentList>
</comments>
</file>

<file path=xl/sharedStrings.xml><?xml version="1.0" encoding="utf-8"?>
<sst xmlns="http://schemas.openxmlformats.org/spreadsheetml/2006/main" count="986" uniqueCount="511">
  <si>
    <t>Street/PO Box</t>
  </si>
  <si>
    <t>City</t>
  </si>
  <si>
    <t>State</t>
  </si>
  <si>
    <t>Zip</t>
  </si>
  <si>
    <t>Years in existence:</t>
  </si>
  <si>
    <t>For Profit</t>
  </si>
  <si>
    <t>Program Name</t>
  </si>
  <si>
    <t>Agency Unit Cost</t>
  </si>
  <si>
    <t>Non-Profit</t>
  </si>
  <si>
    <t>Organizational Leader (OL)</t>
  </si>
  <si>
    <t>OL First Name</t>
  </si>
  <si>
    <t>OL Last Name</t>
  </si>
  <si>
    <t>OL Title</t>
  </si>
  <si>
    <t>OL Email</t>
  </si>
  <si>
    <t>OL Phone</t>
  </si>
  <si>
    <t>Billing Contact (BC)</t>
  </si>
  <si>
    <t>BC First Name</t>
  </si>
  <si>
    <t>BC Last Name</t>
  </si>
  <si>
    <t>BC Email</t>
  </si>
  <si>
    <t>BC Phone</t>
  </si>
  <si>
    <t>Nursing (Kenton Only)</t>
  </si>
  <si>
    <t>Meal</t>
  </si>
  <si>
    <t>Mile</t>
  </si>
  <si>
    <t>One-Way Trip</t>
  </si>
  <si>
    <t>1 Adult</t>
  </si>
  <si>
    <t>Unit of service target is individual or group</t>
  </si>
  <si>
    <t>KY</t>
  </si>
  <si>
    <t>OH</t>
  </si>
  <si>
    <t>IN</t>
  </si>
  <si>
    <t>STATE</t>
  </si>
  <si>
    <t>UNIT DEFINED</t>
  </si>
  <si>
    <t>UNIT TARGET</t>
  </si>
  <si>
    <t>FUND SOURCE</t>
  </si>
  <si>
    <t>FOR PROFIT?</t>
  </si>
  <si>
    <t>Funding Source MH/ID/AG:</t>
  </si>
  <si>
    <t>For Profit or Non Profit:</t>
  </si>
  <si>
    <t>1 Person</t>
  </si>
  <si>
    <t>1 Woman</t>
  </si>
  <si>
    <t>1 Man</t>
  </si>
  <si>
    <t>1 Boy</t>
  </si>
  <si>
    <t>1 Girl</t>
  </si>
  <si>
    <t>Boone</t>
  </si>
  <si>
    <t>Campbell</t>
  </si>
  <si>
    <t>Kenton</t>
  </si>
  <si>
    <t>Drop Down Menu</t>
  </si>
  <si>
    <t>Years providing this program/service:</t>
  </si>
  <si>
    <t>1 Month of Service</t>
  </si>
  <si>
    <t>1 Prescription</t>
  </si>
  <si>
    <t>Household</t>
  </si>
  <si>
    <t>Summer Camp</t>
  </si>
  <si>
    <t>1 Child</t>
  </si>
  <si>
    <t>Senior Center</t>
  </si>
  <si>
    <t>1 Pair of Glasses</t>
  </si>
  <si>
    <t>1 Hour</t>
  </si>
  <si>
    <t>1/2 Hour</t>
  </si>
  <si>
    <t>1/4 Hour</t>
  </si>
  <si>
    <t>1 Senior</t>
  </si>
  <si>
    <t>Family</t>
  </si>
  <si>
    <t>Group Children</t>
  </si>
  <si>
    <t>Group Adults</t>
  </si>
  <si>
    <t>Group All Ages</t>
  </si>
  <si>
    <t>Boone County</t>
  </si>
  <si>
    <t>Campbell County</t>
  </si>
  <si>
    <t>Kenton County</t>
  </si>
  <si>
    <t>24 Hours or Per Day</t>
  </si>
  <si>
    <t xml:space="preserve">A House Repair </t>
  </si>
  <si>
    <t>Emergency Assistance</t>
  </si>
  <si>
    <t>FY15</t>
  </si>
  <si>
    <t>Total Expenses</t>
  </si>
  <si>
    <t>Net Gain or (Loss)</t>
  </si>
  <si>
    <t>County Unit Cost (Net Gain or Loss/Units projected)</t>
  </si>
  <si>
    <t>Agency Name</t>
  </si>
  <si>
    <t>Revenues (excluding Counties')</t>
  </si>
  <si>
    <t>Total Program Units Actual/Projected</t>
  </si>
  <si>
    <t>Program Number</t>
  </si>
  <si>
    <t>Program Expenses</t>
  </si>
  <si>
    <t>Program Management Cost</t>
  </si>
  <si>
    <t>Program Development (Fund Raising Cost)</t>
  </si>
  <si>
    <t>Summary Statement (State what your agency wants us to know.)</t>
  </si>
  <si>
    <t>Explanation of Program Description Change, if any.</t>
  </si>
  <si>
    <t>Reason for Est. Change in Units, if any.</t>
  </si>
  <si>
    <t>Reason for Est. Change in Expenses, if any.</t>
  </si>
  <si>
    <t>Reason for Est. Change in Revenue, if any.</t>
  </si>
  <si>
    <t>FY13</t>
  </si>
  <si>
    <t>FY14</t>
  </si>
  <si>
    <t>FY12</t>
  </si>
  <si>
    <t>FY16</t>
  </si>
  <si>
    <t>FY17</t>
  </si>
  <si>
    <t>FY18</t>
  </si>
  <si>
    <t>FY19</t>
  </si>
  <si>
    <t>FY20</t>
  </si>
  <si>
    <t>Dropped Down Menu</t>
  </si>
  <si>
    <t>Fiscal Year</t>
  </si>
  <si>
    <t>Brief description of program
(85 words or less…should be able to read all)</t>
  </si>
  <si>
    <t>Units</t>
  </si>
  <si>
    <t>County</t>
  </si>
  <si>
    <t>Mother and children</t>
  </si>
  <si>
    <t>Father and children</t>
  </si>
  <si>
    <t>County Unit Cost (Previous &amp; Current)</t>
  </si>
  <si>
    <t>Units provided (Previous &amp; Current) and to be provided.</t>
  </si>
  <si>
    <t>Unit of service defined (minutes, hour, day, meal, etc.)</t>
  </si>
  <si>
    <t>Total</t>
  </si>
  <si>
    <t>Reason for Est. Change in Unduplicated Clients if any.</t>
  </si>
  <si>
    <t>Other County(ies)</t>
  </si>
  <si>
    <t>Other Counties</t>
  </si>
  <si>
    <t>Requested Allocation Summary</t>
  </si>
  <si>
    <t>Total Units under "Requested Allocation Summary"</t>
  </si>
  <si>
    <t>Reconciliation of total program units (should equal zero)</t>
  </si>
  <si>
    <t>FY14 Clients</t>
  </si>
  <si>
    <t>FY15 Clients</t>
  </si>
  <si>
    <t>FY16 Clients</t>
  </si>
  <si>
    <t xml:space="preserve">Net assets or fund balances at end of year. </t>
  </si>
  <si>
    <t>Total lines (5 through 9) enter as negative or positive.</t>
  </si>
  <si>
    <t>Current FY Allocation via Agencies</t>
  </si>
  <si>
    <t xml:space="preserve"> Request on Application</t>
  </si>
  <si>
    <t>Recommended Allocation</t>
  </si>
  <si>
    <t>Prior FY Unit Cost</t>
  </si>
  <si>
    <t>Current FY Unit Cost</t>
  </si>
  <si>
    <t>Next FY Unit Cost</t>
  </si>
  <si>
    <t>Prior FY Allocation</t>
  </si>
  <si>
    <t>PG2 Fund, Unit &amp; Acct #</t>
  </si>
  <si>
    <t>PG3 Fund, Unit &amp; Acct #</t>
  </si>
  <si>
    <t>PG4 Fund, Unit &amp; Acct #</t>
  </si>
  <si>
    <t>PG4 Program Name</t>
  </si>
  <si>
    <t>PG4 County Unit Cost</t>
  </si>
  <si>
    <t>PG4 Recommended Allocation</t>
  </si>
  <si>
    <t>PG5 Fund, Unit &amp; Acct #</t>
  </si>
  <si>
    <t>PG5 Program Name</t>
  </si>
  <si>
    <t>PG5 County Unit Cost</t>
  </si>
  <si>
    <t>PG5 Recommended Allocation</t>
  </si>
  <si>
    <t>PG6 Fund, Unit &amp; Acct #</t>
  </si>
  <si>
    <t>PG6 Program Name</t>
  </si>
  <si>
    <t>PG6 County Unit Cost</t>
  </si>
  <si>
    <t>PG6 Recommended Allocation</t>
  </si>
  <si>
    <t>Total Current Funding All Programs</t>
  </si>
  <si>
    <t>Program #</t>
  </si>
  <si>
    <t>Summary (State what your agency wants us to know.)</t>
  </si>
  <si>
    <t>Type Program Name below (Name must fit in box below)</t>
  </si>
  <si>
    <t>Previous FY</t>
  </si>
  <si>
    <t>Current FY</t>
  </si>
  <si>
    <t>Total Dollars</t>
  </si>
  <si>
    <t>Boone, Campbell and Kenton Funds (will not be included)</t>
  </si>
  <si>
    <t>Next FY</t>
  </si>
  <si>
    <t>Total Recommended Funding All Programs Next FY</t>
  </si>
  <si>
    <t>Unit of service defined (per hour, day, meal, etc.)</t>
  </si>
  <si>
    <t>List top 5 highest compensated staff by Position Title and Annual Compensation.</t>
  </si>
  <si>
    <t xml:space="preserve"> Boone County</t>
  </si>
  <si>
    <t xml:space="preserve"> Campbell County</t>
  </si>
  <si>
    <t xml:space="preserve"> Kenton County</t>
  </si>
  <si>
    <t xml:space="preserve"> All Other Counties</t>
  </si>
  <si>
    <t>Revenue(s)</t>
  </si>
  <si>
    <t>Organization Info</t>
  </si>
  <si>
    <t>Program Name 2</t>
  </si>
  <si>
    <t>Expense</t>
  </si>
  <si>
    <t>Fiscal Year Summary</t>
  </si>
  <si>
    <t>Unduplicated Clients</t>
  </si>
  <si>
    <t>General Program Information</t>
  </si>
  <si>
    <t>Program Name 3</t>
  </si>
  <si>
    <t>Program Name 4</t>
  </si>
  <si>
    <t>Program Name 5</t>
  </si>
  <si>
    <t>Program Name 6</t>
  </si>
  <si>
    <t>Best Program Match</t>
  </si>
  <si>
    <t>Forensic Interviewing</t>
  </si>
  <si>
    <t>Mentoring Plus, Inc.</t>
  </si>
  <si>
    <t>Prescription</t>
  </si>
  <si>
    <t>Transportation</t>
  </si>
  <si>
    <t>Drop Down Box</t>
  </si>
  <si>
    <t xml:space="preserve">Type Legal Version of Agency Name below </t>
  </si>
  <si>
    <t>Program Information</t>
  </si>
  <si>
    <t>County Unit Cost</t>
  </si>
  <si>
    <t>AG</t>
  </si>
  <si>
    <t>ID</t>
  </si>
  <si>
    <t>MH</t>
  </si>
  <si>
    <t>Summary of Program Data (automatically filled) -- Explanation of changes, if any.</t>
  </si>
  <si>
    <t>Part I, Program Service Revenue</t>
  </si>
  <si>
    <t>Part I, Total Revenue</t>
  </si>
  <si>
    <t>Part I, Total Expenses</t>
  </si>
  <si>
    <t>Part I, Revenues less expenses</t>
  </si>
  <si>
    <t>Part X,  Savings and temporary cash investments</t>
  </si>
  <si>
    <t>Part XI, Net assets or fund balances at beginning of year.</t>
  </si>
  <si>
    <t>Boone County Totals</t>
  </si>
  <si>
    <t>Campbell County Totals</t>
  </si>
  <si>
    <t>Kenton County Totals</t>
  </si>
  <si>
    <t>Legal Services</t>
  </si>
  <si>
    <t>Program Name 1</t>
  </si>
  <si>
    <r>
      <t>Summary of Program Data</t>
    </r>
    <r>
      <rPr>
        <b/>
        <sz val="8"/>
        <rFont val="Calibri"/>
        <family val="2"/>
      </rPr>
      <t xml:space="preserve"> (automatically filled with program data)</t>
    </r>
  </si>
  <si>
    <t>17</t>
  </si>
  <si>
    <t>Fiscal Year (2 digits)</t>
  </si>
  <si>
    <t>App Fiscal Year (2 digits)</t>
  </si>
  <si>
    <t>Data for Merging to letters and contracts in WORD</t>
  </si>
  <si>
    <t>Application FY</t>
  </si>
  <si>
    <t>TYPE in cell C40 on "Directions &amp; Set Up"</t>
  </si>
  <si>
    <t>TCCDSU</t>
  </si>
  <si>
    <t>Type Acronym of Agency Name</t>
  </si>
  <si>
    <t>Do Not Entry or Delete any Data in this Table</t>
  </si>
  <si>
    <r>
      <t xml:space="preserve">Brief description of program </t>
    </r>
    <r>
      <rPr>
        <sz val="11"/>
        <color rgb="FFFF0000"/>
        <rFont val="Cambria"/>
        <family val="1"/>
        <scheme val="major"/>
      </rPr>
      <t>(must be viewable in box below)</t>
    </r>
  </si>
  <si>
    <t>PG1 Fund, Unit &amp; Acct #</t>
  </si>
  <si>
    <t>Calendar Year for Audits and 990's</t>
  </si>
  <si>
    <t>Fiscal Year for Audits and 990's</t>
  </si>
  <si>
    <t>Dental Service</t>
  </si>
  <si>
    <t>Ven# &amp; Combined budget, acct</t>
  </si>
  <si>
    <t>Vendor #</t>
  </si>
  <si>
    <t>Account Title</t>
  </si>
  <si>
    <t>Budget &amp; Acct #s</t>
  </si>
  <si>
    <t>Agency Name on FY16 Application</t>
  </si>
  <si>
    <t>6497; 765233 348E; BAWAC, Inc.</t>
  </si>
  <si>
    <t>BAWAC WORK SERVICES</t>
  </si>
  <si>
    <t>765233 348E</t>
  </si>
  <si>
    <t>BAWAC, Inc.</t>
  </si>
  <si>
    <t>BAWAC200; 87-5233-0315-00; BAWAC, Inc.</t>
  </si>
  <si>
    <t>BAWAC200</t>
  </si>
  <si>
    <t>87-5233-0315-00</t>
  </si>
  <si>
    <t>1146; 23 5233 5399 102; BAWAC, Inc.</t>
  </si>
  <si>
    <t>23 5233 5399 102</t>
  </si>
  <si>
    <t>10549; 765232 348B; Boone County CASA</t>
  </si>
  <si>
    <t>COURT APPOINTED SPEC ADVO</t>
  </si>
  <si>
    <t>765232 348B</t>
  </si>
  <si>
    <t>Boone County CASA</t>
  </si>
  <si>
    <t>10547; 765232 348B; Boone County Fiscal Court Jail Fund</t>
  </si>
  <si>
    <t>COUNSELING &amp; CRISIS INTERVENTION</t>
  </si>
  <si>
    <t>Boone County Fiscal Court Jail Fund</t>
  </si>
  <si>
    <t>4177; 765232 348B; Brighton Center, Inc.</t>
  </si>
  <si>
    <t>BRIGHTON CENTER</t>
  </si>
  <si>
    <t>Brighton Center, Inc.</t>
  </si>
  <si>
    <t>BRIGH200; 87-5233-0315-00; Brighton Center, Inc.</t>
  </si>
  <si>
    <t>BRIGH200</t>
  </si>
  <si>
    <t>10288; 23 5233 5398 443; Brighton Center, Inc.</t>
  </si>
  <si>
    <t>23 5233 5398 443</t>
  </si>
  <si>
    <t>CCDRF200; 87-5233-0315-00; Campbell County Drug Free Alliance</t>
  </si>
  <si>
    <t>CCDRF200</t>
  </si>
  <si>
    <t>Campbell County Drug Free Alliance</t>
  </si>
  <si>
    <t>CCYMC200; 87-5233-0315-00; Campbell County YMCA</t>
  </si>
  <si>
    <t>CCYMC200</t>
  </si>
  <si>
    <t>Campbell County YMCA</t>
  </si>
  <si>
    <t>CARENET200; 87-5233-0315-00; Care Net Pregnancy Services</t>
  </si>
  <si>
    <t>CARENET200</t>
  </si>
  <si>
    <t>Care Net</t>
  </si>
  <si>
    <t>Care Net Pregnancy Services</t>
  </si>
  <si>
    <t>11368; 765232 348B; CareNet Pregnancy Center of NKY</t>
  </si>
  <si>
    <t>PARENTING EDUCATION</t>
  </si>
  <si>
    <t>CareNet Pregnancy Center of NKY</t>
  </si>
  <si>
    <t>CASAK200; 87-5233-0315-00; CASA FOR KIDS OF KENTON &amp; CAMPBELL COUNTY</t>
  </si>
  <si>
    <t>CASAK200</t>
  </si>
  <si>
    <t>CASA FOR KIDS OF KENTON &amp; CAMPBELL COUNTY</t>
  </si>
  <si>
    <t>9773; 23 5233 5398 413; CASA FOR KIDS OF KENTON &amp; CAMPBELL COUNTY</t>
  </si>
  <si>
    <t>23 5233 5398 413</t>
  </si>
  <si>
    <t>13130; 765232 348B; Catholic Charities</t>
  </si>
  <si>
    <t>CATHOLIC CHARITIES</t>
  </si>
  <si>
    <t>Catholic Charities</t>
  </si>
  <si>
    <t>CATHO200; 87-5233-0315-00; Catholic Charities</t>
  </si>
  <si>
    <t>CATHO200</t>
  </si>
  <si>
    <t>1283; 23 5233 5398 405; Catholic Charities</t>
  </si>
  <si>
    <t>23 5233 5398 405</t>
  </si>
  <si>
    <t>10542; 765232 348B; Children's Home of Northern Kentucky</t>
  </si>
  <si>
    <t>REDIDENTIAL TREATMENT</t>
  </si>
  <si>
    <t>Children's Home of Northern Kentucky</t>
  </si>
  <si>
    <t>CHILDH200; 87-5233-0315-00; Children's Home of Northern Kentucky</t>
  </si>
  <si>
    <t>CHILDH200</t>
  </si>
  <si>
    <t>1304; 23 5233 5398 416; Children's Home of Northern Kentucky</t>
  </si>
  <si>
    <t>CHILDRENS HOME-OUTPATIENT</t>
  </si>
  <si>
    <t>23 5233 5398 416</t>
  </si>
  <si>
    <t>14642; 765233 348E; Community Services on NKY</t>
  </si>
  <si>
    <t>ADULT DAY CARE &amp; RESPITE (ID)</t>
  </si>
  <si>
    <t>Community Services on NKY</t>
  </si>
  <si>
    <t>14642; 765305 348F; Community Services on NKY</t>
  </si>
  <si>
    <t>ADULT DAY HEALTH CARE (OVER 60) (AG)</t>
  </si>
  <si>
    <t>765305 348F</t>
  </si>
  <si>
    <t>12621; 765232 348B; DCCH Center for Children &amp; Families</t>
  </si>
  <si>
    <t>DIOCESAN CATHOLIC</t>
  </si>
  <si>
    <t>DCCH Center for Children &amp; Families</t>
  </si>
  <si>
    <t>DIOCC200; 87-5233-0315-00; DCCH Center for Children &amp; Families</t>
  </si>
  <si>
    <t>DIOCC200</t>
  </si>
  <si>
    <t>9361; 23 5233 5398 441; DCCH Center for Children &amp; Families</t>
  </si>
  <si>
    <t>23 5233 5398 441</t>
  </si>
  <si>
    <t>15203; 765232 348B; Emergency Shelter of NKY</t>
  </si>
  <si>
    <t>EMERGENCY COLD SHELTER</t>
  </si>
  <si>
    <t>Emergency Shelter of NKY</t>
  </si>
  <si>
    <t>EMSHE200; 87-5233-0315-00; Did Not Apply</t>
  </si>
  <si>
    <t>EMSHE200</t>
  </si>
  <si>
    <t>10550; 765232 348B; Faith Community Pharmacy</t>
  </si>
  <si>
    <t>ST VINCENT DEPAUL (MH)</t>
  </si>
  <si>
    <t>Faith Community Pharmacy</t>
  </si>
  <si>
    <t>10550; 765305 348F; Faith Community Pharmacy</t>
  </si>
  <si>
    <t>ST VINCENT DEPAUL PHARMAC (AG)</t>
  </si>
  <si>
    <t>FAITH200; 87-5233-0315-00; Faith Community Pharmacy</t>
  </si>
  <si>
    <t>FAITH200</t>
  </si>
  <si>
    <t>9440.1; 23 5233 5398 439; Faith Community Pharmacy</t>
  </si>
  <si>
    <t>ST VINCENT DEPAUL</t>
  </si>
  <si>
    <t>23 5233 5398 439</t>
  </si>
  <si>
    <t>9440; 23 5340 5232 199; Faith Community Pharmacy</t>
  </si>
  <si>
    <t>ST VINCENT DEPAUL PHARMAC</t>
  </si>
  <si>
    <t>23 5340 5232 199</t>
  </si>
  <si>
    <t xml:space="preserve">16144; 765232 348B; Families Matter, Inc.  </t>
  </si>
  <si>
    <t>FAMILY DAY CAMP</t>
  </si>
  <si>
    <t>SPECIAL PROJECTS</t>
  </si>
  <si>
    <t>3061; 765232 348B; Family Nurturing Center</t>
  </si>
  <si>
    <t>FAMILY NURT.</t>
  </si>
  <si>
    <t>Family Nurturing Center</t>
  </si>
  <si>
    <t>FAMIL200; 87-5233-0315-00; Family Nurturing Center</t>
  </si>
  <si>
    <t>FAMIL200</t>
  </si>
  <si>
    <t>1574; 23 5233 5398 410; Family Nurturing Center</t>
  </si>
  <si>
    <t>23 5233 5398 410</t>
  </si>
  <si>
    <t>4784; 765305 348F; Florence Lions Club, Inc.</t>
  </si>
  <si>
    <t>SENIOR EYE CARE</t>
  </si>
  <si>
    <t>Florence Lions Club, Inc.</t>
  </si>
  <si>
    <t>HELPI200; 86-5305-0315-00; Helping Hands NKY</t>
  </si>
  <si>
    <t>HELPI200</t>
  </si>
  <si>
    <t>Helping Hands NKY</t>
  </si>
  <si>
    <t>86-5305-0315-00</t>
  </si>
  <si>
    <t>5811; 765232 348B; Holly Hill Children's Services</t>
  </si>
  <si>
    <t>HOLLY HILL</t>
  </si>
  <si>
    <t>Holly Hill Children's Services</t>
  </si>
  <si>
    <t>HOLLY200; 87-5233-0315-00; Holly Hill Children's Services</t>
  </si>
  <si>
    <t>HOLLY200</t>
  </si>
  <si>
    <t>2997; 23 5233 5398 436; Holly Hill Children's Services</t>
  </si>
  <si>
    <t>23 5233 5398 436</t>
  </si>
  <si>
    <t>10694; 765305 348F; KQM, Inc. dba Visiting Angels</t>
  </si>
  <si>
    <t>VISITING ANGELS</t>
  </si>
  <si>
    <t>KQM, Inc. dba Visiting Angels</t>
  </si>
  <si>
    <t>VISAN200; 86-5305-0315-00; KQM, Inc. dba Visiting Angels</t>
  </si>
  <si>
    <t>VISAN200</t>
  </si>
  <si>
    <t>8866; 23 5305 5356 185; KQM, Inc. dba Visiting Angels</t>
  </si>
  <si>
    <t>23 5305 5356 185</t>
  </si>
  <si>
    <t>10558; 765305 348F; Legal Aid of the Bluegrass</t>
  </si>
  <si>
    <t>N.K. LEGAL AID</t>
  </si>
  <si>
    <t>Legal Aid of the Bluegrass</t>
  </si>
  <si>
    <t>NKYLA200; 86-5305-0315-00; Legal Aid of the Bluegrass</t>
  </si>
  <si>
    <t>NKYLA200</t>
  </si>
  <si>
    <t>4502; 23 5305 5356 189; Legal Aid of the Bluegrass</t>
  </si>
  <si>
    <t>23 5305 5356 189</t>
  </si>
  <si>
    <t>LIFEL200; 86-5305-0315-00; Lifeline Homecare Inc.</t>
  </si>
  <si>
    <t>LIFEL200</t>
  </si>
  <si>
    <t>Lifeline Homecare Inc.</t>
  </si>
  <si>
    <t>5701; 23 5305 5356 191; Lifeline Homecare Inc.</t>
  </si>
  <si>
    <t>LIFELINE-PERSONAL CARE</t>
  </si>
  <si>
    <t>23 5305 5356 191</t>
  </si>
  <si>
    <t>LIFEP200; 87-5233-0315-00; Did Not Apply</t>
  </si>
  <si>
    <t>LIFEP200</t>
  </si>
  <si>
    <t>LifePoint Solutions</t>
  </si>
  <si>
    <t xml:space="preserve">10540; 765232 348B; Mental Health America of NKY and SW </t>
  </si>
  <si>
    <t>MH ASSOCIATION</t>
  </si>
  <si>
    <t xml:space="preserve">Mental Health America of NKY and SW </t>
  </si>
  <si>
    <t xml:space="preserve">MENTA200; 87-5233-0315-00; Mental Health America of NKY and SW </t>
  </si>
  <si>
    <t>MENTA200</t>
  </si>
  <si>
    <t xml:space="preserve">2140; 23 5233 5398 418; Mental Health America of NKY and SW </t>
  </si>
  <si>
    <t>23 5233 5398 418</t>
  </si>
  <si>
    <t>MENPL200; 87-5233-0315-00; Mentoring Plus, Inc.</t>
  </si>
  <si>
    <t>MENPL200</t>
  </si>
  <si>
    <t>10554; 765233 348E; New Perceptions</t>
  </si>
  <si>
    <t>N PERCEPTION</t>
  </si>
  <si>
    <t>New Perceptions</t>
  </si>
  <si>
    <t>NEWPR200; 87-5233-0315-00; New Perceptions</t>
  </si>
  <si>
    <t>NEWPR200</t>
  </si>
  <si>
    <t>2241; 23 5233 5399 121; New Perceptions</t>
  </si>
  <si>
    <t>23 5233 5399 121</t>
  </si>
  <si>
    <t>14257; 765232 348B; NK Management</t>
  </si>
  <si>
    <t>JAIL INMATE TRANSPORTATION (MH)</t>
  </si>
  <si>
    <t>NK Management</t>
  </si>
  <si>
    <t>14257; 765305 348F; NK Management</t>
  </si>
  <si>
    <t>TRANSPORTATION TO SENIOR CTRS (AG)</t>
  </si>
  <si>
    <t>1724; 765305 348F; NKADD</t>
  </si>
  <si>
    <t>NKADD-CASE MANAGEMENT</t>
  </si>
  <si>
    <t>NKADD</t>
  </si>
  <si>
    <t>NKYAD200; 86-5305-0315-00; NKADD</t>
  </si>
  <si>
    <t>NKYAD200</t>
  </si>
  <si>
    <t>2263; 23 5305 5356 190; NKADD</t>
  </si>
  <si>
    <t>23 5305 5356 190</t>
  </si>
  <si>
    <t>14339; 765232 348B; NKY Regional Mental Health Court</t>
  </si>
  <si>
    <t>NKY REGIONAL MH COURT</t>
  </si>
  <si>
    <t>NKY Regional Mental Health Court</t>
  </si>
  <si>
    <t>NKURF200; 87-5233-0315-00; NKY Regional Mental Health Court</t>
  </si>
  <si>
    <t>NKURF200</t>
  </si>
  <si>
    <t>10228; 23 5233 5398 412; NKY Regional Mental Health Court</t>
  </si>
  <si>
    <t>23 5233 5398 412</t>
  </si>
  <si>
    <t>13627; 765232 348B; Northern Kentucky Children's Advocacy Center</t>
  </si>
  <si>
    <t>FORENSIC INTERVIEWING</t>
  </si>
  <si>
    <t>Northern Kentucky Children's Advocacy Center</t>
  </si>
  <si>
    <t>NKYCC; 87-5233-0315-00; Northern Kentucky Children's Advocacy Center</t>
  </si>
  <si>
    <t>NKYCC</t>
  </si>
  <si>
    <t>9482; 23 5233 5398 445; Northern Kentucky Children's Advocacy Center</t>
  </si>
  <si>
    <t>POLICE INVESTIGATION ACCT</t>
  </si>
  <si>
    <t>23 5233 5398 445</t>
  </si>
  <si>
    <t>3278; 765305 348F; Northern Kentucky Community Action Commission</t>
  </si>
  <si>
    <t>NKCAC-EMERGENCY ASSIST</t>
  </si>
  <si>
    <t>Northern Kentucky Community Action Commission</t>
  </si>
  <si>
    <t>NKYCA200; 86-5305-0315-00; Northern Kentucky Community Action Commission</t>
  </si>
  <si>
    <t>NKYCA200</t>
  </si>
  <si>
    <t>2269.1; 23 5233 5515; Northern Kentucky Community Action Commission</t>
  </si>
  <si>
    <t>GENERAL WELFARE</t>
  </si>
  <si>
    <t>23 5233 5515</t>
  </si>
  <si>
    <t>2269; 23 5305 5356 171; Northern Kentucky Community Action Commission</t>
  </si>
  <si>
    <t>23 5305 5356 171</t>
  </si>
  <si>
    <t>NHKEY200; 87-5233-0315-00; NorthKey Community Care</t>
  </si>
  <si>
    <t>NHKEY200</t>
  </si>
  <si>
    <t>NorthKey Community Care</t>
  </si>
  <si>
    <t>10562; 765305 348F; People  Working Cooperatively</t>
  </si>
  <si>
    <t>HOME REPAIR FOR SENIORS</t>
  </si>
  <si>
    <t>People  Working Cooperatively</t>
  </si>
  <si>
    <t>PEOPL200; 86-5305-0315-00; People Working Cooperatively, Inc.</t>
  </si>
  <si>
    <t>PEOPL200</t>
  </si>
  <si>
    <t>People Working Cooperatively, Inc.</t>
  </si>
  <si>
    <t>1870; 765305 348F; R.C. Durr/YMCA of Greater Cincinnati</t>
  </si>
  <si>
    <t xml:space="preserve">SENIOR CENTER  </t>
  </si>
  <si>
    <t>R.C. Durr/YMCA of Greater Cincinnati</t>
  </si>
  <si>
    <t>10553; 765233 348E; Redwood School &amp; Rehabilitation, Inc.</t>
  </si>
  <si>
    <t>REDWOOD</t>
  </si>
  <si>
    <t>Redwood School &amp; Rehabilitation, Inc.</t>
  </si>
  <si>
    <t>REDWO200; 87-5233-0315-00; Redwood School &amp; Rehabilitation, Inc.</t>
  </si>
  <si>
    <t>REDWO200</t>
  </si>
  <si>
    <t>2463; 23 5233 5399 136; Redwood School &amp; Rehabilitation, Inc.</t>
  </si>
  <si>
    <t>23 5233 5399 136</t>
  </si>
  <si>
    <t>12663; 765305 348F; Schwan's Home Service Inc.</t>
  </si>
  <si>
    <t>FROZEN MEAL PROGRAM</t>
  </si>
  <si>
    <t>Schwan's Home Service Inc.</t>
  </si>
  <si>
    <t>10560; 765305 348F; Senior Services of NKY</t>
  </si>
  <si>
    <t>S.S.N.K.</t>
  </si>
  <si>
    <t>Senior Services of NKY</t>
  </si>
  <si>
    <t>SRSER200; 86-5305-0315-00; Senior Services of NKY</t>
  </si>
  <si>
    <t>SRSER200</t>
  </si>
  <si>
    <t>2562; 23 5305 5356 174; Senior Services of NKY</t>
  </si>
  <si>
    <t>23 5305 5356 174</t>
  </si>
  <si>
    <t>10072; 765233 348E; Success by Six</t>
  </si>
  <si>
    <t>DEVELOPMENTAL SCREENING</t>
  </si>
  <si>
    <t>Success by Six</t>
  </si>
  <si>
    <t>SUNRI200; 87-5233-0315-00; Did Not Apply</t>
  </si>
  <si>
    <t>SUNRI200</t>
  </si>
  <si>
    <t>Sunrise Children's Services</t>
  </si>
  <si>
    <t>TEN-TEN PROGRAM</t>
  </si>
  <si>
    <t>765232-3488</t>
  </si>
  <si>
    <t>Ten Ten Program</t>
  </si>
  <si>
    <t>TENTE200; 87-5233-0315-00; Ten Ten Program</t>
  </si>
  <si>
    <t>TENTE200</t>
  </si>
  <si>
    <t>10641; 23 5233 5315E; Ten Ten Program</t>
  </si>
  <si>
    <t>23 5233 5315E</t>
  </si>
  <si>
    <t>POINT200; 87-5233-0315-00; THE POINT ARC OF N. KY</t>
  </si>
  <si>
    <t>POINT200</t>
  </si>
  <si>
    <t>THE POINT ARC OF N. KY</t>
  </si>
  <si>
    <t>10555; 765233 348E; The Point Residential</t>
  </si>
  <si>
    <t>THE POINT</t>
  </si>
  <si>
    <t>The Point Residential</t>
  </si>
  <si>
    <t>10541; 765232 348B; Transitions Inc.</t>
  </si>
  <si>
    <t>TRANSITIONS-RESID TREAT</t>
  </si>
  <si>
    <t>Transitions Inc.</t>
  </si>
  <si>
    <t>TRANS200; 87-5233-0315-00; Transitions Inc.</t>
  </si>
  <si>
    <t>TRANS200</t>
  </si>
  <si>
    <t>2709; 23 5233 5398 424; Transitions Inc.</t>
  </si>
  <si>
    <t>23 5233 5398 424</t>
  </si>
  <si>
    <t>10559; 765305 348F; Visiting Nurse Association</t>
  </si>
  <si>
    <t>V.NUR ASSOC-HOME MGMT</t>
  </si>
  <si>
    <t>Visiting Nurse Association</t>
  </si>
  <si>
    <t>VISTI200; 86-5305-0315-00; Visiting Nurse Association</t>
  </si>
  <si>
    <t>VISTI200</t>
  </si>
  <si>
    <t>2742; 23 5305 5356 186; Visiting Nurse Association</t>
  </si>
  <si>
    <t>23 5305 5356 186</t>
  </si>
  <si>
    <t>VOLUN200; 87-5233-0315-00; Volunteers of America of Kentucky</t>
  </si>
  <si>
    <t>VOLUN200</t>
  </si>
  <si>
    <t>Volunteers of America of Kentucky</t>
  </si>
  <si>
    <t>14644; 765233 348E; Volunteers of America of No Ky Inc.</t>
  </si>
  <si>
    <t>VOA</t>
  </si>
  <si>
    <t>Volunteers of America of No Ky Inc.</t>
  </si>
  <si>
    <t>10545; 765232 348B; Welcome House of Northern Kentucky</t>
  </si>
  <si>
    <t>WELCOME HOUSE</t>
  </si>
  <si>
    <t>Welcome House of Northern Kentucky</t>
  </si>
  <si>
    <t>WELCO200; 87-5233-0315-00; Welcome House of Northern Kentucky</t>
  </si>
  <si>
    <t>WELCO200</t>
  </si>
  <si>
    <t>2820; 23 5233 5398 430; Welcome House of Northern Kentucky</t>
  </si>
  <si>
    <t>23 5233 5398 430</t>
  </si>
  <si>
    <t>14420; 765305 348F; Wesley Community Services</t>
  </si>
  <si>
    <t>WESLEY FROZEN MEAL</t>
  </si>
  <si>
    <t>Wesley Community Services</t>
  </si>
  <si>
    <t>WESLE200; 86-5305-0315-00; Wesley Community Services</t>
  </si>
  <si>
    <t>WESLE200</t>
  </si>
  <si>
    <t>10236; 23 5305 5356 179; Wesley Community Services</t>
  </si>
  <si>
    <t>23 5305 5356 179</t>
  </si>
  <si>
    <t>10548; 765232 348B; Women's Crisis Center</t>
  </si>
  <si>
    <t>WOMEN C.C.</t>
  </si>
  <si>
    <t>Women's Crisis Center</t>
  </si>
  <si>
    <t>WOMEN200; 87-5233-0315-00; Women's Crisis Center</t>
  </si>
  <si>
    <t>WOMEN200</t>
  </si>
  <si>
    <t>2839; 23 5233 5398 426; Women's Crisis Center</t>
  </si>
  <si>
    <t>23 5233 5398 426</t>
  </si>
  <si>
    <t>Combined</t>
  </si>
  <si>
    <t>Most Likely Fund/Account #...Check It!</t>
  </si>
  <si>
    <t>look for Ten Ten and Family Camp acct #</t>
  </si>
  <si>
    <t>16375; 76523-3488; Ten Ten Program</t>
  </si>
  <si>
    <t>FY15 and/or FY16 Agency Acct #</t>
  </si>
  <si>
    <t xml:space="preserve">23 5233 5398 435 </t>
  </si>
  <si>
    <t xml:space="preserve">11106; 23 5233 5398 435; Families Matter, Inc.  </t>
  </si>
  <si>
    <t>Families Matter, Inc.</t>
  </si>
  <si>
    <t>Yellow Cells need to be double checked and changed if necessary.</t>
  </si>
  <si>
    <t>Counseling</t>
  </si>
  <si>
    <t>Employment</t>
  </si>
  <si>
    <t>Parenting</t>
  </si>
  <si>
    <t>Prevention</t>
  </si>
  <si>
    <t>Day Care</t>
  </si>
  <si>
    <t>Treatment</t>
  </si>
  <si>
    <t>Best Program Group</t>
  </si>
  <si>
    <t>Program Group</t>
  </si>
  <si>
    <t>x56</t>
  </si>
  <si>
    <t>1/4 Hour Rate X 4</t>
  </si>
  <si>
    <t>1/2 Hour Rate X 2</t>
  </si>
  <si>
    <t>Budgeting / Financial</t>
  </si>
  <si>
    <t>Developmental</t>
  </si>
  <si>
    <t>Emergency Assist.</t>
  </si>
  <si>
    <t>Housing</t>
  </si>
  <si>
    <t>Nursing Home</t>
  </si>
  <si>
    <t>Personal Independence</t>
  </si>
  <si>
    <t>Socialization</t>
  </si>
  <si>
    <t>Substance (SUD)</t>
  </si>
  <si>
    <t>Select Best Program Category</t>
  </si>
  <si>
    <t>Directions for IRS 990: provide 2  completed years, type the correct year in C19, D19 and E19 then estimate the current year that is due, once complete email the final IRS 990.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</si>
</sst>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  <numFmt numFmtId="167" formatCode="&quot;$&quot;#,##0"/>
  </numFmts>
  <fonts count="69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0"/>
      <color indexed="9"/>
      <name val="Calibri"/>
      <family val="2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Arial"/>
      <family val="2"/>
    </font>
    <font>
      <sz val="12"/>
      <color theme="1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color indexed="8"/>
      <name val="Cambria"/>
      <family val="1"/>
      <scheme val="major"/>
    </font>
    <font>
      <b/>
      <sz val="10"/>
      <color indexed="9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24"/>
      <name val="Calibri"/>
      <family val="2"/>
    </font>
    <font>
      <sz val="11"/>
      <color theme="0"/>
      <name val="Calibri"/>
      <family val="2"/>
      <scheme val="minor"/>
    </font>
    <font>
      <b/>
      <sz val="11"/>
      <name val="Cambria"/>
      <family val="1"/>
      <scheme val="major"/>
    </font>
    <font>
      <b/>
      <sz val="11"/>
      <name val="Calibri"/>
      <family val="2"/>
    </font>
    <font>
      <b/>
      <sz val="11"/>
      <name val="Cambria"/>
      <family val="1"/>
    </font>
    <font>
      <sz val="11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indexed="9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name val="Cambria"/>
      <family val="1"/>
      <scheme val="major"/>
    </font>
    <font>
      <i/>
      <sz val="11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24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3" fillId="0" borderId="0" applyFont="0" applyFill="0" applyBorder="0" applyAlignment="0" applyProtection="0"/>
    <xf numFmtId="0" fontId="31" fillId="0" borderId="0"/>
  </cellStyleXfs>
  <cellXfs count="375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Fill="1" applyBorder="1"/>
    <xf numFmtId="0" fontId="6" fillId="0" borderId="0" xfId="4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3" fillId="0" borderId="1" xfId="4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Fill="1"/>
    <xf numFmtId="0" fontId="4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4" applyFont="1" applyFill="1" applyBorder="1" applyAlignment="1">
      <alignment horizontal="left"/>
    </xf>
    <xf numFmtId="9" fontId="7" fillId="0" borderId="1" xfId="5" applyFont="1" applyFill="1" applyBorder="1" applyAlignment="1">
      <alignment horizontal="left"/>
    </xf>
    <xf numFmtId="0" fontId="8" fillId="0" borderId="1" xfId="4" applyFont="1" applyFill="1" applyBorder="1" applyAlignment="1">
      <alignment horizontal="left"/>
    </xf>
    <xf numFmtId="0" fontId="0" fillId="0" borderId="1" xfId="0" applyBorder="1"/>
    <xf numFmtId="0" fontId="5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7" fillId="0" borderId="0" xfId="4" applyFont="1" applyFill="1" applyBorder="1" applyAlignment="1">
      <alignment horizontal="center"/>
    </xf>
    <xf numFmtId="44" fontId="7" fillId="0" borderId="0" xfId="4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 vertical="center"/>
    </xf>
    <xf numFmtId="0" fontId="18" fillId="0" borderId="0" xfId="0" applyFont="1"/>
    <xf numFmtId="0" fontId="16" fillId="0" borderId="0" xfId="3" applyAlignment="1" applyProtection="1"/>
    <xf numFmtId="0" fontId="2" fillId="0" borderId="0" xfId="0" applyFont="1"/>
    <xf numFmtId="0" fontId="0" fillId="0" borderId="0" xfId="0" applyAlignment="1">
      <alignment textRotation="39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 indent="5"/>
    </xf>
    <xf numFmtId="0" fontId="21" fillId="0" borderId="0" xfId="0" applyFont="1"/>
    <xf numFmtId="0" fontId="22" fillId="0" borderId="0" xfId="0" applyFont="1"/>
    <xf numFmtId="0" fontId="17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27" fillId="13" borderId="1" xfId="0" applyFont="1" applyFill="1" applyBorder="1" applyAlignment="1">
      <alignment horizontal="center" vertical="top" wrapText="1"/>
    </xf>
    <xf numFmtId="0" fontId="26" fillId="14" borderId="1" xfId="4" applyNumberFormat="1" applyFont="1" applyFill="1" applyBorder="1" applyAlignment="1">
      <alignment horizontal="center" vertical="top"/>
    </xf>
    <xf numFmtId="0" fontId="25" fillId="0" borderId="0" xfId="0" applyFont="1"/>
    <xf numFmtId="0" fontId="27" fillId="0" borderId="0" xfId="0" applyFont="1" applyAlignment="1">
      <alignment horizontal="left" vertical="top"/>
    </xf>
    <xf numFmtId="0" fontId="27" fillId="0" borderId="1" xfId="0" applyFont="1" applyBorder="1" applyAlignment="1">
      <alignment horizontal="left" vertical="top"/>
    </xf>
    <xf numFmtId="0" fontId="17" fillId="13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37" fillId="11" borderId="1" xfId="4" applyNumberFormat="1" applyFont="1" applyFill="1" applyBorder="1" applyAlignment="1">
      <alignment horizontal="center" vertical="top"/>
    </xf>
    <xf numFmtId="0" fontId="29" fillId="0" borderId="0" xfId="0" applyFont="1"/>
    <xf numFmtId="0" fontId="0" fillId="0" borderId="0" xfId="0" applyFill="1"/>
    <xf numFmtId="0" fontId="32" fillId="0" borderId="0" xfId="0" applyFont="1" applyBorder="1" applyAlignment="1">
      <alignment horizontal="left" vertical="top" wrapText="1"/>
    </xf>
    <xf numFmtId="0" fontId="22" fillId="0" borderId="0" xfId="0" applyFont="1" applyBorder="1"/>
    <xf numFmtId="0" fontId="41" fillId="6" borderId="1" xfId="4" applyFont="1" applyFill="1" applyBorder="1" applyAlignment="1">
      <alignment horizontal="center" vertical="center" shrinkToFit="1"/>
    </xf>
    <xf numFmtId="0" fontId="40" fillId="12" borderId="7" xfId="6" applyFont="1" applyFill="1" applyBorder="1" applyAlignment="1">
      <alignment horizontal="center" shrinkToFit="1"/>
    </xf>
    <xf numFmtId="0" fontId="38" fillId="5" borderId="1" xfId="4" applyFont="1" applyFill="1" applyBorder="1" applyAlignment="1">
      <alignment horizontal="left" vertical="top" wrapText="1"/>
    </xf>
    <xf numFmtId="0" fontId="43" fillId="6" borderId="1" xfId="0" applyFont="1" applyFill="1" applyBorder="1" applyAlignment="1">
      <alignment horizontal="left" vertical="top" wrapText="1"/>
    </xf>
    <xf numFmtId="0" fontId="45" fillId="6" borderId="1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left" vertical="top" wrapText="1"/>
    </xf>
    <xf numFmtId="165" fontId="15" fillId="0" borderId="1" xfId="2" applyNumberFormat="1" applyFont="1" applyFill="1" applyBorder="1" applyAlignment="1">
      <alignment shrinkToFit="1"/>
    </xf>
    <xf numFmtId="165" fontId="3" fillId="0" borderId="1" xfId="2" applyNumberFormat="1" applyFont="1" applyFill="1" applyBorder="1" applyAlignment="1">
      <alignment horizontal="left" shrinkToFit="1"/>
    </xf>
    <xf numFmtId="165" fontId="3" fillId="4" borderId="1" xfId="2" applyNumberFormat="1" applyFont="1" applyFill="1" applyBorder="1" applyAlignment="1">
      <alignment horizontal="left" shrinkToFit="1"/>
    </xf>
    <xf numFmtId="0" fontId="44" fillId="6" borderId="1" xfId="4" applyFont="1" applyFill="1" applyBorder="1" applyAlignment="1">
      <alignment horizontal="center" vertical="top" shrinkToFit="1"/>
    </xf>
    <xf numFmtId="0" fontId="47" fillId="0" borderId="1" xfId="0" applyFont="1" applyBorder="1" applyAlignment="1">
      <alignment horizontal="center" vertical="top" wrapText="1"/>
    </xf>
    <xf numFmtId="44" fontId="15" fillId="0" borderId="1" xfId="2" applyFont="1" applyBorder="1"/>
    <xf numFmtId="0" fontId="44" fillId="6" borderId="5" xfId="4" applyFont="1" applyFill="1" applyBorder="1" applyAlignment="1">
      <alignment horizontal="center" vertical="top"/>
    </xf>
    <xf numFmtId="0" fontId="48" fillId="12" borderId="7" xfId="4" applyFont="1" applyFill="1" applyBorder="1" applyAlignment="1">
      <alignment horizontal="center" vertical="center" shrinkToFit="1"/>
    </xf>
    <xf numFmtId="0" fontId="38" fillId="0" borderId="2" xfId="4" applyNumberFormat="1" applyFont="1" applyFill="1" applyBorder="1" applyAlignment="1">
      <alignment horizontal="left" vertical="top" wrapText="1"/>
    </xf>
    <xf numFmtId="44" fontId="38" fillId="0" borderId="2" xfId="2" applyNumberFormat="1" applyFont="1" applyFill="1" applyBorder="1"/>
    <xf numFmtId="0" fontId="38" fillId="0" borderId="1" xfId="4" applyNumberFormat="1" applyFont="1" applyFill="1" applyBorder="1" applyAlignment="1">
      <alignment horizontal="left" vertical="top" wrapText="1"/>
    </xf>
    <xf numFmtId="44" fontId="38" fillId="0" borderId="1" xfId="2" applyNumberFormat="1" applyFont="1" applyFill="1" applyBorder="1"/>
    <xf numFmtId="0" fontId="38" fillId="5" borderId="1" xfId="4" applyNumberFormat="1" applyFont="1" applyFill="1" applyBorder="1" applyAlignment="1">
      <alignment horizontal="left" vertical="top" wrapText="1"/>
    </xf>
    <xf numFmtId="0" fontId="50" fillId="5" borderId="1" xfId="4" applyNumberFormat="1" applyFont="1" applyFill="1" applyBorder="1" applyAlignment="1">
      <alignment horizontal="left" vertical="top" wrapText="1"/>
    </xf>
    <xf numFmtId="44" fontId="43" fillId="6" borderId="1" xfId="2" applyNumberFormat="1" applyFont="1" applyFill="1" applyBorder="1" applyAlignment="1">
      <alignment horizontal="left"/>
    </xf>
    <xf numFmtId="44" fontId="50" fillId="6" borderId="1" xfId="2" applyNumberFormat="1" applyFont="1" applyFill="1" applyBorder="1" applyAlignment="1">
      <alignment horizontal="left"/>
    </xf>
    <xf numFmtId="0" fontId="49" fillId="2" borderId="1" xfId="0" applyFont="1" applyFill="1" applyBorder="1" applyAlignment="1">
      <alignment horizontal="left" vertical="top" wrapText="1"/>
    </xf>
    <xf numFmtId="0" fontId="49" fillId="2" borderId="1" xfId="4" applyNumberFormat="1" applyFont="1" applyFill="1" applyBorder="1" applyAlignment="1">
      <alignment horizontal="center" vertical="top"/>
    </xf>
    <xf numFmtId="165" fontId="38" fillId="0" borderId="1" xfId="2" applyNumberFormat="1" applyFont="1" applyFill="1" applyBorder="1"/>
    <xf numFmtId="165" fontId="50" fillId="6" borderId="1" xfId="2" applyNumberFormat="1" applyFont="1" applyFill="1" applyBorder="1" applyAlignment="1">
      <alignment horizontal="left"/>
    </xf>
    <xf numFmtId="165" fontId="49" fillId="2" borderId="1" xfId="4" applyNumberFormat="1" applyFont="1" applyFill="1" applyBorder="1" applyAlignment="1">
      <alignment horizontal="center" vertical="top"/>
    </xf>
    <xf numFmtId="165" fontId="38" fillId="6" borderId="1" xfId="2" applyNumberFormat="1" applyFont="1" applyFill="1" applyBorder="1" applyAlignment="1">
      <alignment horizontal="left"/>
    </xf>
    <xf numFmtId="165" fontId="38" fillId="6" borderId="3" xfId="2" applyNumberFormat="1" applyFont="1" applyFill="1" applyBorder="1" applyAlignment="1">
      <alignment horizontal="left"/>
    </xf>
    <xf numFmtId="0" fontId="50" fillId="5" borderId="1" xfId="4" applyNumberFormat="1" applyFont="1" applyFill="1" applyBorder="1" applyAlignment="1">
      <alignment horizontal="right" vertical="top" wrapText="1"/>
    </xf>
    <xf numFmtId="165" fontId="38" fillId="6" borderId="2" xfId="2" applyNumberFormat="1" applyFont="1" applyFill="1" applyBorder="1" applyAlignment="1">
      <alignment horizontal="left"/>
    </xf>
    <xf numFmtId="164" fontId="51" fillId="3" borderId="1" xfId="1" applyNumberFormat="1" applyFont="1" applyFill="1" applyBorder="1"/>
    <xf numFmtId="44" fontId="38" fillId="6" borderId="1" xfId="2" applyNumberFormat="1" applyFont="1" applyFill="1" applyBorder="1" applyAlignment="1">
      <alignment horizontal="left"/>
    </xf>
    <xf numFmtId="0" fontId="49" fillId="2" borderId="1" xfId="0" applyFont="1" applyFill="1" applyBorder="1"/>
    <xf numFmtId="0" fontId="49" fillId="2" borderId="5" xfId="0" applyFont="1" applyFill="1" applyBorder="1"/>
    <xf numFmtId="0" fontId="38" fillId="0" borderId="4" xfId="4" applyNumberFormat="1" applyFont="1" applyFill="1" applyBorder="1" applyAlignment="1">
      <alignment horizontal="center" vertical="top" wrapText="1"/>
    </xf>
    <xf numFmtId="0" fontId="38" fillId="7" borderId="4" xfId="4" applyNumberFormat="1" applyFont="1" applyFill="1" applyBorder="1" applyAlignment="1">
      <alignment horizontal="center" vertical="top"/>
    </xf>
    <xf numFmtId="0" fontId="51" fillId="5" borderId="1" xfId="4" applyNumberFormat="1" applyFont="1" applyFill="1" applyBorder="1" applyAlignment="1">
      <alignment horizontal="left" vertical="top" wrapText="1"/>
    </xf>
    <xf numFmtId="164" fontId="38" fillId="0" borderId="1" xfId="1" applyNumberFormat="1" applyFont="1" applyFill="1" applyBorder="1" applyAlignment="1">
      <alignment horizontal="right"/>
    </xf>
    <xf numFmtId="164" fontId="52" fillId="6" borderId="1" xfId="1" applyNumberFormat="1" applyFont="1" applyFill="1" applyBorder="1" applyAlignment="1">
      <alignment horizontal="right"/>
    </xf>
    <xf numFmtId="0" fontId="49" fillId="2" borderId="1" xfId="0" applyFont="1" applyFill="1" applyBorder="1" applyAlignment="1">
      <alignment horizontal="center" vertical="top" wrapText="1"/>
    </xf>
    <xf numFmtId="166" fontId="51" fillId="0" borderId="1" xfId="2" applyNumberFormat="1" applyFont="1" applyFill="1" applyBorder="1" applyAlignment="1">
      <alignment horizontal="right"/>
    </xf>
    <xf numFmtId="0" fontId="49" fillId="2" borderId="1" xfId="4" applyNumberFormat="1" applyFont="1" applyFill="1" applyBorder="1" applyAlignment="1">
      <alignment horizontal="center" vertical="top" wrapText="1"/>
    </xf>
    <xf numFmtId="44" fontId="38" fillId="0" borderId="1" xfId="2" applyFont="1" applyFill="1" applyBorder="1" applyAlignment="1">
      <alignment horizontal="right"/>
    </xf>
    <xf numFmtId="165" fontId="38" fillId="0" borderId="1" xfId="2" applyNumberFormat="1" applyFont="1" applyFill="1" applyBorder="1" applyAlignment="1">
      <alignment horizontal="right"/>
    </xf>
    <xf numFmtId="0" fontId="47" fillId="0" borderId="1" xfId="0" applyFont="1" applyBorder="1"/>
    <xf numFmtId="0" fontId="47" fillId="0" borderId="1" xfId="0" applyFont="1" applyBorder="1" applyAlignment="1">
      <alignment horizontal="left" vertical="top" wrapText="1"/>
    </xf>
    <xf numFmtId="164" fontId="47" fillId="6" borderId="1" xfId="0" applyNumberFormat="1" applyFont="1" applyFill="1" applyBorder="1"/>
    <xf numFmtId="0" fontId="54" fillId="0" borderId="0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55" fillId="0" borderId="0" xfId="4" applyFont="1" applyFill="1" applyBorder="1" applyAlignment="1">
      <alignment horizontal="left"/>
    </xf>
    <xf numFmtId="0" fontId="55" fillId="0" borderId="0" xfId="4" applyFont="1" applyFill="1" applyBorder="1" applyAlignment="1">
      <alignment horizontal="left" vertical="top"/>
    </xf>
    <xf numFmtId="0" fontId="27" fillId="0" borderId="0" xfId="0" applyFont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4" fontId="27" fillId="0" borderId="0" xfId="0" applyNumberFormat="1" applyFont="1" applyAlignment="1">
      <alignment horizontal="left"/>
    </xf>
    <xf numFmtId="164" fontId="27" fillId="0" borderId="0" xfId="0" applyNumberFormat="1" applyFont="1" applyAlignment="1">
      <alignment horizontal="left"/>
    </xf>
    <xf numFmtId="0" fontId="27" fillId="0" borderId="0" xfId="0" applyFont="1" applyAlignment="1">
      <alignment horizontal="left" textRotation="39"/>
    </xf>
    <xf numFmtId="0" fontId="27" fillId="0" borderId="0" xfId="0" applyFont="1" applyAlignment="1">
      <alignment textRotation="39"/>
    </xf>
    <xf numFmtId="0" fontId="49" fillId="2" borderId="7" xfId="4" applyNumberFormat="1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center" vertical="top" wrapText="1"/>
    </xf>
    <xf numFmtId="0" fontId="27" fillId="17" borderId="1" xfId="0" applyFont="1" applyFill="1" applyBorder="1" applyAlignment="1">
      <alignment horizontal="left" vertical="top"/>
    </xf>
    <xf numFmtId="0" fontId="27" fillId="17" borderId="1" xfId="0" applyFont="1" applyFill="1" applyBorder="1" applyAlignment="1">
      <alignment horizontal="left" vertical="center"/>
    </xf>
    <xf numFmtId="0" fontId="56" fillId="17" borderId="1" xfId="0" applyFont="1" applyFill="1" applyBorder="1" applyAlignment="1">
      <alignment horizontal="left" vertical="top"/>
    </xf>
    <xf numFmtId="0" fontId="56" fillId="17" borderId="1" xfId="4" applyFont="1" applyFill="1" applyBorder="1" applyAlignment="1">
      <alignment horizontal="left" vertical="top"/>
    </xf>
    <xf numFmtId="0" fontId="56" fillId="17" borderId="1" xfId="0" applyFont="1" applyFill="1" applyBorder="1" applyAlignment="1">
      <alignment horizontal="left" vertical="center"/>
    </xf>
    <xf numFmtId="0" fontId="56" fillId="17" borderId="1" xfId="4" applyFont="1" applyFill="1" applyBorder="1" applyAlignment="1">
      <alignment horizontal="left" vertical="center"/>
    </xf>
    <xf numFmtId="43" fontId="56" fillId="17" borderId="1" xfId="1" applyFont="1" applyFill="1" applyBorder="1" applyAlignment="1">
      <alignment horizontal="left" vertical="top"/>
    </xf>
    <xf numFmtId="43" fontId="56" fillId="17" borderId="1" xfId="1" applyFont="1" applyFill="1" applyBorder="1" applyAlignment="1">
      <alignment horizontal="left" vertical="center"/>
    </xf>
    <xf numFmtId="0" fontId="42" fillId="11" borderId="0" xfId="0" applyFont="1" applyFill="1"/>
    <xf numFmtId="49" fontId="49" fillId="2" borderId="7" xfId="4" applyNumberFormat="1" applyFont="1" applyFill="1" applyBorder="1" applyAlignment="1">
      <alignment horizontal="center" vertical="top"/>
    </xf>
    <xf numFmtId="0" fontId="48" fillId="11" borderId="1" xfId="4" applyFont="1" applyFill="1" applyBorder="1" applyAlignment="1">
      <alignment vertical="center" shrinkToFit="1"/>
    </xf>
    <xf numFmtId="0" fontId="48" fillId="11" borderId="1" xfId="4" applyFont="1" applyFill="1" applyBorder="1" applyAlignment="1">
      <alignment horizontal="center" vertical="center" shrinkToFit="1"/>
    </xf>
    <xf numFmtId="0" fontId="49" fillId="11" borderId="1" xfId="0" applyFont="1" applyFill="1" applyBorder="1" applyAlignment="1">
      <alignment horizontal="left" vertical="top" wrapText="1"/>
    </xf>
    <xf numFmtId="0" fontId="49" fillId="11" borderId="1" xfId="4" applyNumberFormat="1" applyFont="1" applyFill="1" applyBorder="1" applyAlignment="1">
      <alignment horizontal="center" vertical="top"/>
    </xf>
    <xf numFmtId="44" fontId="51" fillId="6" borderId="1" xfId="2" applyNumberFormat="1" applyFont="1" applyFill="1" applyBorder="1" applyAlignment="1">
      <alignment horizontal="left"/>
    </xf>
    <xf numFmtId="0" fontId="49" fillId="11" borderId="1" xfId="0" applyFont="1" applyFill="1" applyBorder="1"/>
    <xf numFmtId="0" fontId="49" fillId="11" borderId="5" xfId="0" applyFont="1" applyFill="1" applyBorder="1"/>
    <xf numFmtId="0" fontId="38" fillId="7" borderId="6" xfId="4" applyNumberFormat="1" applyFont="1" applyFill="1" applyBorder="1" applyAlignment="1">
      <alignment horizontal="center" vertical="top"/>
    </xf>
    <xf numFmtId="0" fontId="49" fillId="11" borderId="2" xfId="4" applyNumberFormat="1" applyFont="1" applyFill="1" applyBorder="1" applyAlignment="1">
      <alignment horizontal="center" vertical="top"/>
    </xf>
    <xf numFmtId="0" fontId="49" fillId="11" borderId="1" xfId="4" applyNumberFormat="1" applyFont="1" applyFill="1" applyBorder="1" applyAlignment="1">
      <alignment horizontal="center" vertical="top" wrapText="1"/>
    </xf>
    <xf numFmtId="164" fontId="53" fillId="6" borderId="1" xfId="0" applyNumberFormat="1" applyFont="1" applyFill="1" applyBorder="1"/>
    <xf numFmtId="0" fontId="49" fillId="14" borderId="1" xfId="0" applyFont="1" applyFill="1" applyBorder="1" applyAlignment="1">
      <alignment horizontal="left" vertical="top" wrapText="1"/>
    </xf>
    <xf numFmtId="0" fontId="57" fillId="14" borderId="1" xfId="4" applyNumberFormat="1" applyFont="1" applyFill="1" applyBorder="1" applyAlignment="1">
      <alignment horizontal="center" vertical="top"/>
    </xf>
    <xf numFmtId="44" fontId="3" fillId="0" borderId="1" xfId="2" applyNumberFormat="1" applyFont="1" applyFill="1" applyBorder="1"/>
    <xf numFmtId="44" fontId="7" fillId="6" borderId="1" xfId="2" applyNumberFormat="1" applyFont="1" applyFill="1" applyBorder="1" applyAlignment="1">
      <alignment horizontal="left"/>
    </xf>
    <xf numFmtId="44" fontId="3" fillId="6" borderId="1" xfId="2" applyNumberFormat="1" applyFont="1" applyFill="1" applyBorder="1" applyAlignment="1">
      <alignment horizontal="left"/>
    </xf>
    <xf numFmtId="164" fontId="7" fillId="3" borderId="1" xfId="1" applyNumberFormat="1" applyFont="1" applyFill="1" applyBorder="1"/>
    <xf numFmtId="0" fontId="57" fillId="14" borderId="1" xfId="0" applyFont="1" applyFill="1" applyBorder="1"/>
    <xf numFmtId="0" fontId="3" fillId="0" borderId="1" xfId="4" applyNumberFormat="1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right"/>
    </xf>
    <xf numFmtId="164" fontId="58" fillId="6" borderId="1" xfId="1" applyNumberFormat="1" applyFont="1" applyFill="1" applyBorder="1" applyAlignment="1">
      <alignment horizontal="right"/>
    </xf>
    <xf numFmtId="166" fontId="7" fillId="0" borderId="1" xfId="2" applyNumberFormat="1" applyFont="1" applyFill="1" applyBorder="1" applyAlignment="1">
      <alignment horizontal="right"/>
    </xf>
    <xf numFmtId="0" fontId="15" fillId="0" borderId="1" xfId="0" applyFont="1" applyBorder="1"/>
    <xf numFmtId="164" fontId="15" fillId="6" borderId="1" xfId="0" applyNumberFormat="1" applyFont="1" applyFill="1" applyBorder="1"/>
    <xf numFmtId="0" fontId="33" fillId="11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59" fillId="11" borderId="1" xfId="0" applyFont="1" applyFill="1" applyBorder="1" applyAlignment="1">
      <alignment horizontal="center" vertical="center" shrinkToFit="1"/>
    </xf>
    <xf numFmtId="0" fontId="60" fillId="14" borderId="1" xfId="0" applyFont="1" applyFill="1" applyBorder="1" applyAlignment="1">
      <alignment horizontal="center" vertical="center" shrinkToFit="1"/>
    </xf>
    <xf numFmtId="0" fontId="49" fillId="11" borderId="6" xfId="0" applyFont="1" applyFill="1" applyBorder="1"/>
    <xf numFmtId="165" fontId="15" fillId="0" borderId="4" xfId="2" applyNumberFormat="1" applyFont="1" applyFill="1" applyBorder="1" applyAlignment="1">
      <alignment shrinkToFit="1"/>
    </xf>
    <xf numFmtId="165" fontId="3" fillId="0" borderId="4" xfId="2" applyNumberFormat="1" applyFont="1" applyFill="1" applyBorder="1" applyAlignment="1">
      <alignment horizontal="left" shrinkToFit="1"/>
    </xf>
    <xf numFmtId="165" fontId="3" fillId="4" borderId="4" xfId="2" applyNumberFormat="1" applyFont="1" applyFill="1" applyBorder="1" applyAlignment="1">
      <alignment horizontal="left" shrinkToFit="1"/>
    </xf>
    <xf numFmtId="44" fontId="15" fillId="0" borderId="4" xfId="2" applyFont="1" applyBorder="1"/>
    <xf numFmtId="0" fontId="48" fillId="12" borderId="14" xfId="4" applyFont="1" applyFill="1" applyBorder="1" applyAlignment="1">
      <alignment horizontal="center" vertical="center" shrinkToFit="1"/>
    </xf>
    <xf numFmtId="49" fontId="49" fillId="2" borderId="14" xfId="4" applyNumberFormat="1" applyFont="1" applyFill="1" applyBorder="1" applyAlignment="1">
      <alignment horizontal="center" vertical="top"/>
    </xf>
    <xf numFmtId="44" fontId="38" fillId="0" borderId="8" xfId="2" applyNumberFormat="1" applyFont="1" applyFill="1" applyBorder="1" applyAlignment="1">
      <alignment horizontal="left"/>
    </xf>
    <xf numFmtId="44" fontId="38" fillId="0" borderId="4" xfId="2" applyNumberFormat="1" applyFont="1" applyFill="1" applyBorder="1" applyAlignment="1">
      <alignment horizontal="left"/>
    </xf>
    <xf numFmtId="44" fontId="50" fillId="6" borderId="4" xfId="2" applyNumberFormat="1" applyFont="1" applyFill="1" applyBorder="1" applyAlignment="1">
      <alignment horizontal="left"/>
    </xf>
    <xf numFmtId="0" fontId="49" fillId="2" borderId="4" xfId="4" applyNumberFormat="1" applyFont="1" applyFill="1" applyBorder="1" applyAlignment="1">
      <alignment horizontal="center" vertical="top"/>
    </xf>
    <xf numFmtId="165" fontId="38" fillId="0" borderId="4" xfId="2" applyNumberFormat="1" applyFont="1" applyFill="1" applyBorder="1" applyAlignment="1">
      <alignment horizontal="left"/>
    </xf>
    <xf numFmtId="165" fontId="50" fillId="6" borderId="4" xfId="2" applyNumberFormat="1" applyFont="1" applyFill="1" applyBorder="1" applyAlignment="1">
      <alignment horizontal="left"/>
    </xf>
    <xf numFmtId="165" fontId="49" fillId="2" borderId="4" xfId="4" applyNumberFormat="1" applyFont="1" applyFill="1" applyBorder="1" applyAlignment="1">
      <alignment horizontal="center" vertical="top"/>
    </xf>
    <xf numFmtId="165" fontId="50" fillId="6" borderId="15" xfId="2" applyNumberFormat="1" applyFont="1" applyFill="1" applyBorder="1" applyAlignment="1">
      <alignment horizontal="left"/>
    </xf>
    <xf numFmtId="165" fontId="50" fillId="6" borderId="8" xfId="2" applyNumberFormat="1" applyFont="1" applyFill="1" applyBorder="1" applyAlignment="1">
      <alignment horizontal="left"/>
    </xf>
    <xf numFmtId="164" fontId="51" fillId="3" borderId="4" xfId="1" applyNumberFormat="1" applyFont="1" applyFill="1" applyBorder="1"/>
    <xf numFmtId="44" fontId="38" fillId="6" borderId="4" xfId="2" applyNumberFormat="1" applyFont="1" applyFill="1" applyBorder="1" applyAlignment="1">
      <alignment horizontal="left"/>
    </xf>
    <xf numFmtId="0" fontId="49" fillId="2" borderId="6" xfId="0" applyFont="1" applyFill="1" applyBorder="1"/>
    <xf numFmtId="164" fontId="38" fillId="0" borderId="4" xfId="1" applyNumberFormat="1" applyFont="1" applyFill="1" applyBorder="1" applyAlignment="1">
      <alignment horizontal="right"/>
    </xf>
    <xf numFmtId="164" fontId="52" fillId="6" borderId="4" xfId="1" applyNumberFormat="1" applyFont="1" applyFill="1" applyBorder="1" applyAlignment="1">
      <alignment horizontal="right"/>
    </xf>
    <xf numFmtId="166" fontId="50" fillId="6" borderId="4" xfId="2" applyNumberFormat="1" applyFont="1" applyFill="1" applyBorder="1" applyAlignment="1">
      <alignment horizontal="right"/>
    </xf>
    <xf numFmtId="0" fontId="49" fillId="2" borderId="4" xfId="4" applyNumberFormat="1" applyFont="1" applyFill="1" applyBorder="1" applyAlignment="1">
      <alignment horizontal="center" vertical="top" wrapText="1"/>
    </xf>
    <xf numFmtId="164" fontId="50" fillId="0" borderId="4" xfId="1" applyNumberFormat="1" applyFont="1" applyFill="1" applyBorder="1" applyAlignment="1">
      <alignment horizontal="right"/>
    </xf>
    <xf numFmtId="167" fontId="50" fillId="6" borderId="4" xfId="2" applyNumberFormat="1" applyFont="1" applyFill="1" applyBorder="1" applyAlignment="1">
      <alignment horizontal="right"/>
    </xf>
    <xf numFmtId="164" fontId="50" fillId="0" borderId="4" xfId="1" applyNumberFormat="1" applyFont="1" applyBorder="1" applyAlignment="1">
      <alignment horizontal="right"/>
    </xf>
    <xf numFmtId="165" fontId="50" fillId="6" borderId="4" xfId="2" applyNumberFormat="1" applyFont="1" applyFill="1" applyBorder="1" applyAlignment="1">
      <alignment horizontal="right"/>
    </xf>
    <xf numFmtId="0" fontId="53" fillId="0" borderId="4" xfId="0" applyFont="1" applyBorder="1"/>
    <xf numFmtId="164" fontId="47" fillId="6" borderId="4" xfId="0" applyNumberFormat="1" applyFont="1" applyFill="1" applyBorder="1"/>
    <xf numFmtId="0" fontId="48" fillId="11" borderId="4" xfId="4" applyFont="1" applyFill="1" applyBorder="1" applyAlignment="1">
      <alignment horizontal="center" vertical="center" shrinkToFit="1"/>
    </xf>
    <xf numFmtId="0" fontId="49" fillId="11" borderId="4" xfId="4" applyNumberFormat="1" applyFont="1" applyFill="1" applyBorder="1" applyAlignment="1">
      <alignment horizontal="center" vertical="top"/>
    </xf>
    <xf numFmtId="44" fontId="50" fillId="0" borderId="4" xfId="2" applyNumberFormat="1" applyFont="1" applyFill="1" applyBorder="1" applyAlignment="1">
      <alignment horizontal="left"/>
    </xf>
    <xf numFmtId="0" fontId="49" fillId="11" borderId="8" xfId="4" applyNumberFormat="1" applyFont="1" applyFill="1" applyBorder="1" applyAlignment="1">
      <alignment horizontal="center" vertical="top"/>
    </xf>
    <xf numFmtId="0" fontId="49" fillId="11" borderId="4" xfId="4" applyNumberFormat="1" applyFont="1" applyFill="1" applyBorder="1" applyAlignment="1">
      <alignment horizontal="center" vertical="top" wrapText="1"/>
    </xf>
    <xf numFmtId="164" fontId="53" fillId="6" borderId="4" xfId="0" applyNumberFormat="1" applyFont="1" applyFill="1" applyBorder="1"/>
    <xf numFmtId="0" fontId="57" fillId="14" borderId="4" xfId="4" applyNumberFormat="1" applyFont="1" applyFill="1" applyBorder="1" applyAlignment="1">
      <alignment horizontal="center" vertical="top"/>
    </xf>
    <xf numFmtId="44" fontId="4" fillId="0" borderId="4" xfId="2" applyNumberFormat="1" applyFont="1" applyFill="1" applyBorder="1" applyAlignment="1">
      <alignment horizontal="left"/>
    </xf>
    <xf numFmtId="44" fontId="4" fillId="6" borderId="4" xfId="2" applyNumberFormat="1" applyFont="1" applyFill="1" applyBorder="1" applyAlignment="1">
      <alignment horizontal="left"/>
    </xf>
    <xf numFmtId="44" fontId="3" fillId="6" borderId="4" xfId="2" applyNumberFormat="1" applyFont="1" applyFill="1" applyBorder="1" applyAlignment="1">
      <alignment horizontal="left"/>
    </xf>
    <xf numFmtId="164" fontId="7" fillId="3" borderId="4" xfId="1" applyNumberFormat="1" applyFont="1" applyFill="1" applyBorder="1"/>
    <xf numFmtId="0" fontId="57" fillId="14" borderId="4" xfId="0" applyFont="1" applyFill="1" applyBorder="1"/>
    <xf numFmtId="164" fontId="3" fillId="0" borderId="4" xfId="1" applyNumberFormat="1" applyFont="1" applyFill="1" applyBorder="1" applyAlignment="1">
      <alignment horizontal="right"/>
    </xf>
    <xf numFmtId="164" fontId="58" fillId="6" borderId="4" xfId="1" applyNumberFormat="1" applyFont="1" applyFill="1" applyBorder="1" applyAlignment="1">
      <alignment horizontal="right"/>
    </xf>
    <xf numFmtId="166" fontId="4" fillId="6" borderId="4" xfId="2" applyNumberFormat="1" applyFont="1" applyFill="1" applyBorder="1" applyAlignment="1">
      <alignment horizontal="right"/>
    </xf>
    <xf numFmtId="164" fontId="4" fillId="0" borderId="4" xfId="1" applyNumberFormat="1" applyFont="1" applyFill="1" applyBorder="1" applyAlignment="1">
      <alignment horizontal="right"/>
    </xf>
    <xf numFmtId="167" fontId="4" fillId="6" borderId="4" xfId="2" applyNumberFormat="1" applyFont="1" applyFill="1" applyBorder="1" applyAlignment="1">
      <alignment horizontal="right"/>
    </xf>
    <xf numFmtId="164" fontId="4" fillId="0" borderId="4" xfId="1" applyNumberFormat="1" applyFont="1" applyBorder="1" applyAlignment="1">
      <alignment horizontal="right"/>
    </xf>
    <xf numFmtId="0" fontId="17" fillId="0" borderId="4" xfId="0" applyFont="1" applyBorder="1"/>
    <xf numFmtId="164" fontId="15" fillId="6" borderId="4" xfId="0" applyNumberFormat="1" applyFont="1" applyFill="1" applyBorder="1"/>
    <xf numFmtId="0" fontId="59" fillId="12" borderId="18" xfId="0" applyFont="1" applyFill="1" applyBorder="1" applyAlignment="1">
      <alignment horizontal="center" vertical="center" shrinkToFit="1"/>
    </xf>
    <xf numFmtId="0" fontId="48" fillId="12" borderId="19" xfId="0" applyFont="1" applyFill="1" applyBorder="1" applyAlignment="1">
      <alignment horizontal="center"/>
    </xf>
    <xf numFmtId="0" fontId="49" fillId="2" borderId="20" xfId="4" applyNumberFormat="1" applyFont="1" applyFill="1" applyBorder="1" applyAlignment="1">
      <alignment horizontal="center" vertical="center"/>
    </xf>
    <xf numFmtId="0" fontId="42" fillId="14" borderId="0" xfId="0" applyFont="1" applyFill="1"/>
    <xf numFmtId="0" fontId="55" fillId="0" borderId="0" xfId="4" applyFont="1" applyFill="1" applyBorder="1" applyAlignment="1">
      <alignment vertical="top" wrapText="1"/>
    </xf>
    <xf numFmtId="0" fontId="54" fillId="10" borderId="1" xfId="0" applyFont="1" applyFill="1" applyBorder="1" applyAlignment="1">
      <alignment horizontal="center" vertical="top"/>
    </xf>
    <xf numFmtId="164" fontId="56" fillId="17" borderId="1" xfId="1" applyNumberFormat="1" applyFont="1" applyFill="1" applyBorder="1" applyAlignment="1">
      <alignment horizontal="left" vertical="top"/>
    </xf>
    <xf numFmtId="164" fontId="56" fillId="17" borderId="1" xfId="1" applyNumberFormat="1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/>
    </xf>
    <xf numFmtId="0" fontId="27" fillId="16" borderId="1" xfId="0" applyFont="1" applyFill="1" applyBorder="1" applyAlignment="1">
      <alignment horizontal="center" vertical="top" wrapText="1"/>
    </xf>
    <xf numFmtId="0" fontId="27" fillId="18" borderId="1" xfId="0" applyFont="1" applyFill="1" applyBorder="1" applyAlignment="1">
      <alignment horizontal="center" vertical="top" wrapText="1"/>
    </xf>
    <xf numFmtId="166" fontId="27" fillId="17" borderId="1" xfId="0" applyNumberFormat="1" applyFont="1" applyFill="1" applyBorder="1" applyAlignment="1">
      <alignment horizontal="right" vertical="center"/>
    </xf>
    <xf numFmtId="166" fontId="27" fillId="17" borderId="1" xfId="0" applyNumberFormat="1" applyFont="1" applyFill="1" applyBorder="1" applyAlignment="1">
      <alignment horizontal="right"/>
    </xf>
    <xf numFmtId="0" fontId="27" fillId="17" borderId="1" xfId="0" applyFont="1" applyFill="1" applyBorder="1" applyAlignment="1">
      <alignment horizontal="left"/>
    </xf>
    <xf numFmtId="0" fontId="61" fillId="0" borderId="0" xfId="0" applyFont="1" applyAlignment="1">
      <alignment horizontal="left" vertical="top"/>
    </xf>
    <xf numFmtId="44" fontId="56" fillId="17" borderId="1" xfId="2" applyFont="1" applyFill="1" applyBorder="1" applyAlignment="1">
      <alignment horizontal="left" vertical="top"/>
    </xf>
    <xf numFmtId="44" fontId="56" fillId="17" borderId="1" xfId="2" applyFont="1" applyFill="1" applyBorder="1" applyAlignment="1">
      <alignment horizontal="left" vertical="center"/>
    </xf>
    <xf numFmtId="0" fontId="27" fillId="12" borderId="1" xfId="0" applyFont="1" applyFill="1" applyBorder="1" applyAlignment="1">
      <alignment horizontal="left"/>
    </xf>
    <xf numFmtId="0" fontId="27" fillId="12" borderId="1" xfId="0" applyFont="1" applyFill="1" applyBorder="1" applyAlignment="1">
      <alignment horizontal="left" vertical="center"/>
    </xf>
    <xf numFmtId="0" fontId="44" fillId="6" borderId="5" xfId="4" applyFont="1" applyFill="1" applyBorder="1" applyAlignment="1">
      <alignment horizontal="center" vertical="top" shrinkToFit="1"/>
    </xf>
    <xf numFmtId="165" fontId="44" fillId="6" borderId="5" xfId="2" applyNumberFormat="1" applyFont="1" applyFill="1" applyBorder="1" applyAlignment="1">
      <alignment horizontal="right" vertical="top"/>
    </xf>
    <xf numFmtId="0" fontId="47" fillId="5" borderId="1" xfId="0" applyFont="1" applyFill="1" applyBorder="1" applyAlignment="1">
      <alignment horizontal="left" vertical="top" shrinkToFit="1"/>
    </xf>
    <xf numFmtId="167" fontId="15" fillId="5" borderId="1" xfId="2" applyNumberFormat="1" applyFont="1" applyFill="1" applyBorder="1"/>
    <xf numFmtId="0" fontId="17" fillId="13" borderId="1" xfId="0" applyFont="1" applyFill="1" applyBorder="1" applyAlignment="1">
      <alignment horizontal="center"/>
    </xf>
    <xf numFmtId="0" fontId="17" fillId="13" borderId="1" xfId="0" applyFont="1" applyFill="1" applyBorder="1"/>
    <xf numFmtId="1" fontId="29" fillId="4" borderId="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27" fillId="0" borderId="1" xfId="0" applyNumberFormat="1" applyFont="1" applyBorder="1" applyAlignment="1">
      <alignment horizontal="left"/>
    </xf>
    <xf numFmtId="164" fontId="56" fillId="17" borderId="1" xfId="1" applyNumberFormat="1" applyFont="1" applyFill="1" applyBorder="1" applyAlignment="1">
      <alignment horizontal="right" vertical="top"/>
    </xf>
    <xf numFmtId="166" fontId="56" fillId="17" borderId="1" xfId="1" applyNumberFormat="1" applyFont="1" applyFill="1" applyBorder="1" applyAlignment="1">
      <alignment horizontal="right" vertical="top"/>
    </xf>
    <xf numFmtId="166" fontId="27" fillId="17" borderId="1" xfId="0" applyNumberFormat="1" applyFont="1" applyFill="1" applyBorder="1" applyAlignment="1">
      <alignment horizontal="right" vertical="top"/>
    </xf>
    <xf numFmtId="167" fontId="56" fillId="17" borderId="1" xfId="1" applyNumberFormat="1" applyFont="1" applyFill="1" applyBorder="1" applyAlignment="1">
      <alignment horizontal="right" vertical="top"/>
    </xf>
    <xf numFmtId="164" fontId="56" fillId="17" borderId="1" xfId="1" applyNumberFormat="1" applyFont="1" applyFill="1" applyBorder="1" applyAlignment="1">
      <alignment horizontal="right" vertical="center"/>
    </xf>
    <xf numFmtId="166" fontId="56" fillId="17" borderId="1" xfId="1" applyNumberFormat="1" applyFont="1" applyFill="1" applyBorder="1" applyAlignment="1">
      <alignment horizontal="right" vertical="center"/>
    </xf>
    <xf numFmtId="167" fontId="56" fillId="17" borderId="1" xfId="1" applyNumberFormat="1" applyFont="1" applyFill="1" applyBorder="1" applyAlignment="1">
      <alignment horizontal="right" vertical="center"/>
    </xf>
    <xf numFmtId="164" fontId="56" fillId="17" borderId="9" xfId="1" applyNumberFormat="1" applyFont="1" applyFill="1" applyBorder="1" applyAlignment="1">
      <alignment horizontal="right" vertical="top"/>
    </xf>
    <xf numFmtId="164" fontId="56" fillId="17" borderId="9" xfId="1" applyNumberFormat="1" applyFont="1" applyFill="1" applyBorder="1" applyAlignment="1">
      <alignment horizontal="right" vertical="center"/>
    </xf>
    <xf numFmtId="0" fontId="56" fillId="17" borderId="1" xfId="4" applyFont="1" applyFill="1" applyBorder="1" applyAlignment="1">
      <alignment horizontal="right" vertical="top"/>
    </xf>
    <xf numFmtId="0" fontId="56" fillId="17" borderId="1" xfId="4" applyFont="1" applyFill="1" applyBorder="1" applyAlignment="1">
      <alignment horizontal="right" vertical="center"/>
    </xf>
    <xf numFmtId="0" fontId="29" fillId="0" borderId="1" xfId="0" applyFont="1" applyBorder="1" applyAlignment="1">
      <alignment horizontal="center"/>
    </xf>
    <xf numFmtId="0" fontId="3" fillId="7" borderId="1" xfId="4" applyNumberFormat="1" applyFont="1" applyFill="1" applyBorder="1" applyAlignment="1">
      <alignment horizontal="left" vertical="top" shrinkToFit="1"/>
    </xf>
    <xf numFmtId="0" fontId="3" fillId="0" borderId="4" xfId="4" applyNumberFormat="1" applyFont="1" applyFill="1" applyBorder="1" applyAlignment="1">
      <alignment horizontal="center" vertical="top" wrapText="1"/>
    </xf>
    <xf numFmtId="0" fontId="3" fillId="7" borderId="4" xfId="4" applyNumberFormat="1" applyFont="1" applyFill="1" applyBorder="1" applyAlignment="1">
      <alignment horizontal="left" vertical="top"/>
    </xf>
    <xf numFmtId="0" fontId="57" fillId="14" borderId="5" xfId="0" applyFont="1" applyFill="1" applyBorder="1"/>
    <xf numFmtId="0" fontId="57" fillId="14" borderId="6" xfId="0" applyFont="1" applyFill="1" applyBorder="1"/>
    <xf numFmtId="167" fontId="15" fillId="5" borderId="4" xfId="2" applyNumberFormat="1" applyFont="1" applyFill="1" applyBorder="1"/>
    <xf numFmtId="0" fontId="45" fillId="6" borderId="5" xfId="0" applyFont="1" applyFill="1" applyBorder="1" applyAlignment="1">
      <alignment horizontal="center" vertical="center" wrapText="1"/>
    </xf>
    <xf numFmtId="0" fontId="44" fillId="6" borderId="25" xfId="4" applyFont="1" applyFill="1" applyBorder="1" applyAlignment="1">
      <alignment horizontal="center" vertical="top"/>
    </xf>
    <xf numFmtId="0" fontId="49" fillId="11" borderId="2" xfId="0" applyFont="1" applyFill="1" applyBorder="1" applyAlignment="1">
      <alignment horizontal="left" vertical="top" wrapText="1"/>
    </xf>
    <xf numFmtId="0" fontId="49" fillId="2" borderId="2" xfId="4" applyNumberFormat="1" applyFont="1" applyFill="1" applyBorder="1" applyAlignment="1">
      <alignment horizontal="left" vertical="top" wrapText="1"/>
    </xf>
    <xf numFmtId="0" fontId="49" fillId="2" borderId="2" xfId="4" applyNumberFormat="1" applyFont="1" applyFill="1" applyBorder="1" applyAlignment="1">
      <alignment horizontal="center" vertical="top"/>
    </xf>
    <xf numFmtId="0" fontId="49" fillId="2" borderId="8" xfId="4" applyNumberFormat="1" applyFont="1" applyFill="1" applyBorder="1" applyAlignment="1">
      <alignment horizontal="center" vertical="top"/>
    </xf>
    <xf numFmtId="0" fontId="49" fillId="14" borderId="2" xfId="0" applyFont="1" applyFill="1" applyBorder="1" applyAlignment="1">
      <alignment horizontal="left" vertical="top" wrapText="1"/>
    </xf>
    <xf numFmtId="0" fontId="57" fillId="14" borderId="2" xfId="4" applyNumberFormat="1" applyFont="1" applyFill="1" applyBorder="1" applyAlignment="1">
      <alignment horizontal="center" vertical="top"/>
    </xf>
    <xf numFmtId="0" fontId="57" fillId="14" borderId="8" xfId="4" applyNumberFormat="1" applyFont="1" applyFill="1" applyBorder="1" applyAlignment="1">
      <alignment horizontal="center" vertical="top"/>
    </xf>
    <xf numFmtId="167" fontId="27" fillId="17" borderId="1" xfId="0" applyNumberFormat="1" applyFont="1" applyFill="1" applyBorder="1" applyAlignment="1">
      <alignment horizontal="right" vertical="center"/>
    </xf>
    <xf numFmtId="167" fontId="27" fillId="17" borderId="1" xfId="0" applyNumberFormat="1" applyFont="1" applyFill="1" applyBorder="1" applyAlignment="1">
      <alignment horizontal="right"/>
    </xf>
    <xf numFmtId="167" fontId="56" fillId="16" borderId="1" xfId="1" applyNumberFormat="1" applyFont="1" applyFill="1" applyBorder="1" applyAlignment="1">
      <alignment horizontal="right" vertical="top"/>
    </xf>
    <xf numFmtId="0" fontId="7" fillId="16" borderId="1" xfId="4" applyFont="1" applyFill="1" applyBorder="1" applyAlignment="1">
      <alignment horizontal="left"/>
    </xf>
    <xf numFmtId="9" fontId="7" fillId="16" borderId="1" xfId="5" applyFont="1" applyFill="1" applyBorder="1" applyAlignment="1">
      <alignment horizontal="left"/>
    </xf>
    <xf numFmtId="0" fontId="65" fillId="12" borderId="1" xfId="0" applyFont="1" applyFill="1" applyBorder="1" applyAlignment="1">
      <alignment horizontal="center" vertical="top" wrapText="1"/>
    </xf>
    <xf numFmtId="0" fontId="65" fillId="12" borderId="1" xfId="0" applyFont="1" applyFill="1" applyBorder="1" applyAlignment="1">
      <alignment horizontal="left"/>
    </xf>
    <xf numFmtId="165" fontId="65" fillId="12" borderId="1" xfId="0" applyNumberFormat="1" applyFont="1" applyFill="1" applyBorder="1" applyAlignment="1">
      <alignment horizontal="left"/>
    </xf>
    <xf numFmtId="0" fontId="27" fillId="0" borderId="26" xfId="0" applyFont="1" applyBorder="1" applyAlignment="1">
      <alignment horizontal="left" vertical="top"/>
    </xf>
    <xf numFmtId="0" fontId="27" fillId="17" borderId="26" xfId="0" applyFont="1" applyFill="1" applyBorder="1" applyAlignment="1">
      <alignment horizontal="left" vertical="center"/>
    </xf>
    <xf numFmtId="0" fontId="56" fillId="17" borderId="26" xfId="0" applyFont="1" applyFill="1" applyBorder="1" applyAlignment="1">
      <alignment horizontal="left" vertical="top"/>
    </xf>
    <xf numFmtId="0" fontId="56" fillId="17" borderId="26" xfId="4" applyFont="1" applyFill="1" applyBorder="1" applyAlignment="1">
      <alignment horizontal="left" vertical="top"/>
    </xf>
    <xf numFmtId="44" fontId="56" fillId="17" borderId="26" xfId="2" applyFont="1" applyFill="1" applyBorder="1" applyAlignment="1">
      <alignment horizontal="left" vertical="top"/>
    </xf>
    <xf numFmtId="43" fontId="56" fillId="17" borderId="26" xfId="1" applyFont="1" applyFill="1" applyBorder="1" applyAlignment="1">
      <alignment horizontal="left" vertical="top"/>
    </xf>
    <xf numFmtId="0" fontId="56" fillId="17" borderId="26" xfId="4" applyFont="1" applyFill="1" applyBorder="1" applyAlignment="1">
      <alignment horizontal="right" vertical="top"/>
    </xf>
    <xf numFmtId="164" fontId="56" fillId="17" borderId="27" xfId="1" applyNumberFormat="1" applyFont="1" applyFill="1" applyBorder="1" applyAlignment="1">
      <alignment horizontal="right" vertical="top"/>
    </xf>
    <xf numFmtId="166" fontId="56" fillId="17" borderId="26" xfId="1" applyNumberFormat="1" applyFont="1" applyFill="1" applyBorder="1" applyAlignment="1">
      <alignment horizontal="right" vertical="top"/>
    </xf>
    <xf numFmtId="166" fontId="27" fillId="17" borderId="26" xfId="0" applyNumberFormat="1" applyFont="1" applyFill="1" applyBorder="1" applyAlignment="1">
      <alignment horizontal="right" vertical="top"/>
    </xf>
    <xf numFmtId="167" fontId="56" fillId="17" borderId="26" xfId="1" applyNumberFormat="1" applyFont="1" applyFill="1" applyBorder="1" applyAlignment="1">
      <alignment horizontal="right" vertical="top"/>
    </xf>
    <xf numFmtId="167" fontId="56" fillId="16" borderId="26" xfId="1" applyNumberFormat="1" applyFont="1" applyFill="1" applyBorder="1" applyAlignment="1">
      <alignment horizontal="right" vertical="top"/>
    </xf>
    <xf numFmtId="0" fontId="27" fillId="12" borderId="26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0" fontId="56" fillId="17" borderId="1" xfId="4" applyFont="1" applyFill="1" applyBorder="1" applyAlignment="1">
      <alignment horizontal="center" vertical="top"/>
    </xf>
    <xf numFmtId="0" fontId="56" fillId="17" borderId="1" xfId="4" applyFont="1" applyFill="1" applyBorder="1" applyAlignment="1">
      <alignment horizontal="center" vertical="center"/>
    </xf>
    <xf numFmtId="0" fontId="56" fillId="17" borderId="26" xfId="4" applyFont="1" applyFill="1" applyBorder="1" applyAlignment="1">
      <alignment horizontal="center" vertical="top"/>
    </xf>
    <xf numFmtId="0" fontId="31" fillId="0" borderId="0" xfId="6" applyBorder="1" applyAlignment="1"/>
    <xf numFmtId="0" fontId="67" fillId="0" borderId="1" xfId="0" applyFont="1" applyFill="1" applyBorder="1" applyAlignment="1"/>
    <xf numFmtId="0" fontId="67" fillId="0" borderId="1" xfId="0" applyNumberFormat="1" applyFont="1" applyFill="1" applyBorder="1" applyAlignment="1"/>
    <xf numFmtId="0" fontId="67" fillId="0" borderId="1" xfId="0" applyFont="1" applyFill="1" applyBorder="1" applyAlignment="1">
      <alignment horizontal="left"/>
    </xf>
    <xf numFmtId="0" fontId="67" fillId="0" borderId="3" xfId="0" applyFont="1" applyFill="1" applyBorder="1" applyAlignment="1"/>
    <xf numFmtId="0" fontId="67" fillId="0" borderId="3" xfId="0" applyNumberFormat="1" applyFont="1" applyFill="1" applyBorder="1" applyAlignment="1"/>
    <xf numFmtId="0" fontId="31" fillId="0" borderId="28" xfId="6" applyBorder="1" applyAlignment="1"/>
    <xf numFmtId="0" fontId="67" fillId="0" borderId="1" xfId="0" applyFont="1" applyFill="1" applyBorder="1" applyAlignment="1">
      <alignment horizontal="left" vertical="top"/>
    </xf>
    <xf numFmtId="0" fontId="67" fillId="0" borderId="3" xfId="0" applyFont="1" applyFill="1" applyBorder="1" applyAlignment="1">
      <alignment horizontal="left"/>
    </xf>
    <xf numFmtId="0" fontId="8" fillId="0" borderId="0" xfId="4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4" fillId="9" borderId="0" xfId="0" applyFont="1" applyFill="1" applyBorder="1" applyAlignment="1">
      <alignment horizontal="center" vertical="top"/>
    </xf>
    <xf numFmtId="0" fontId="27" fillId="16" borderId="1" xfId="0" quotePrefix="1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left"/>
    </xf>
    <xf numFmtId="0" fontId="67" fillId="0" borderId="9" xfId="0" applyFont="1" applyFill="1" applyBorder="1" applyAlignment="1">
      <alignment horizontal="left" vertical="top"/>
    </xf>
    <xf numFmtId="0" fontId="67" fillId="16" borderId="9" xfId="0" applyFont="1" applyFill="1" applyBorder="1" applyAlignment="1">
      <alignment horizontal="left"/>
    </xf>
    <xf numFmtId="0" fontId="67" fillId="0" borderId="29" xfId="0" applyFont="1" applyFill="1" applyBorder="1" applyAlignment="1">
      <alignment horizontal="left"/>
    </xf>
    <xf numFmtId="0" fontId="17" fillId="0" borderId="0" xfId="0" applyFont="1"/>
    <xf numFmtId="0" fontId="17" fillId="0" borderId="2" xfId="0" applyFont="1" applyBorder="1" applyAlignment="1">
      <alignment horizontal="left"/>
    </xf>
    <xf numFmtId="0" fontId="66" fillId="0" borderId="33" xfId="0" applyFont="1" applyFill="1" applyBorder="1" applyAlignment="1">
      <alignment horizontal="left" vertical="top"/>
    </xf>
    <xf numFmtId="0" fontId="66" fillId="0" borderId="2" xfId="0" applyFont="1" applyFill="1" applyBorder="1" applyAlignment="1">
      <alignment horizontal="left" vertical="top"/>
    </xf>
    <xf numFmtId="0" fontId="66" fillId="0" borderId="2" xfId="0" applyFont="1" applyFill="1" applyBorder="1" applyAlignment="1">
      <alignment horizontal="center" vertical="top"/>
    </xf>
    <xf numFmtId="0" fontId="27" fillId="16" borderId="1" xfId="0" applyFont="1" applyFill="1" applyBorder="1" applyAlignment="1">
      <alignment horizontal="center"/>
    </xf>
    <xf numFmtId="0" fontId="68" fillId="0" borderId="0" xfId="0" applyFont="1"/>
    <xf numFmtId="44" fontId="43" fillId="16" borderId="1" xfId="2" applyNumberFormat="1" applyFont="1" applyFill="1" applyBorder="1" applyAlignment="1">
      <alignment horizontal="left"/>
    </xf>
    <xf numFmtId="0" fontId="17" fillId="7" borderId="1" xfId="0" applyFont="1" applyFill="1" applyBorder="1" applyAlignment="1">
      <alignment horizontal="center"/>
    </xf>
    <xf numFmtId="49" fontId="29" fillId="7" borderId="9" xfId="0" applyNumberFormat="1" applyFont="1" applyFill="1" applyBorder="1" applyAlignment="1">
      <alignment horizontal="center"/>
    </xf>
    <xf numFmtId="0" fontId="27" fillId="16" borderId="5" xfId="0" applyFont="1" applyFill="1" applyBorder="1" applyAlignment="1">
      <alignment horizontal="center" vertical="center"/>
    </xf>
    <xf numFmtId="0" fontId="27" fillId="16" borderId="1" xfId="0" quotePrefix="1" applyFont="1" applyFill="1" applyBorder="1" applyAlignment="1">
      <alignment horizontal="center" vertical="top" wrapText="1"/>
    </xf>
    <xf numFmtId="44" fontId="27" fillId="16" borderId="1" xfId="2" applyFont="1" applyFill="1" applyBorder="1" applyAlignment="1">
      <alignment horizontal="center" vertical="center"/>
    </xf>
    <xf numFmtId="0" fontId="44" fillId="0" borderId="25" xfId="4" applyFont="1" applyFill="1" applyBorder="1" applyAlignment="1">
      <alignment horizontal="center" vertical="top" shrinkToFit="1"/>
    </xf>
    <xf numFmtId="0" fontId="30" fillId="0" borderId="1" xfId="0" applyNumberFormat="1" applyFont="1" applyFill="1" applyBorder="1" applyAlignment="1">
      <alignment horizontal="center" vertical="center"/>
    </xf>
    <xf numFmtId="0" fontId="63" fillId="13" borderId="1" xfId="0" applyFont="1" applyFill="1" applyBorder="1" applyAlignment="1">
      <alignment horizontal="center"/>
    </xf>
    <xf numFmtId="0" fontId="30" fillId="0" borderId="1" xfId="0" applyNumberFormat="1" applyFont="1" applyFill="1" applyBorder="1" applyAlignment="1">
      <alignment horizontal="center" vertical="center" shrinkToFit="1"/>
    </xf>
    <xf numFmtId="0" fontId="63" fillId="13" borderId="1" xfId="0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 applyProtection="1">
      <alignment horizontal="center" vertical="center"/>
    </xf>
    <xf numFmtId="0" fontId="34" fillId="15" borderId="34" xfId="0" applyFont="1" applyFill="1" applyBorder="1" applyAlignment="1">
      <alignment horizontal="center" vertical="top"/>
    </xf>
    <xf numFmtId="0" fontId="34" fillId="15" borderId="10" xfId="0" applyFont="1" applyFill="1" applyBorder="1" applyAlignment="1">
      <alignment horizontal="center" vertical="top"/>
    </xf>
    <xf numFmtId="0" fontId="34" fillId="9" borderId="21" xfId="0" applyFont="1" applyFill="1" applyBorder="1" applyAlignment="1">
      <alignment horizontal="center" vertical="top"/>
    </xf>
    <xf numFmtId="0" fontId="34" fillId="9" borderId="22" xfId="0" applyFont="1" applyFill="1" applyBorder="1" applyAlignment="1">
      <alignment horizontal="center" vertical="top"/>
    </xf>
    <xf numFmtId="0" fontId="34" fillId="9" borderId="23" xfId="0" applyFont="1" applyFill="1" applyBorder="1" applyAlignment="1">
      <alignment horizontal="center" vertical="top"/>
    </xf>
    <xf numFmtId="0" fontId="34" fillId="18" borderId="21" xfId="0" applyFont="1" applyFill="1" applyBorder="1" applyAlignment="1">
      <alignment horizontal="center" vertical="top"/>
    </xf>
    <xf numFmtId="0" fontId="34" fillId="18" borderId="22" xfId="0" applyFont="1" applyFill="1" applyBorder="1" applyAlignment="1">
      <alignment horizontal="center" vertical="top"/>
    </xf>
    <xf numFmtId="0" fontId="34" fillId="18" borderId="23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left" vertical="top" wrapText="1"/>
    </xf>
    <xf numFmtId="0" fontId="59" fillId="12" borderId="11" xfId="0" applyFont="1" applyFill="1" applyBorder="1" applyAlignment="1">
      <alignment horizontal="center" vertical="center" shrinkToFit="1"/>
    </xf>
    <xf numFmtId="0" fontId="59" fillId="12" borderId="12" xfId="0" applyFont="1" applyFill="1" applyBorder="1" applyAlignment="1">
      <alignment horizontal="center" vertical="center" shrinkToFit="1"/>
    </xf>
    <xf numFmtId="0" fontId="59" fillId="11" borderId="11" xfId="0" applyFont="1" applyFill="1" applyBorder="1" applyAlignment="1">
      <alignment horizontal="center" vertical="center" shrinkToFit="1"/>
    </xf>
    <xf numFmtId="0" fontId="59" fillId="11" borderId="12" xfId="0" applyFont="1" applyFill="1" applyBorder="1" applyAlignment="1">
      <alignment horizontal="center" vertical="center" shrinkToFit="1"/>
    </xf>
    <xf numFmtId="0" fontId="59" fillId="14" borderId="11" xfId="0" applyFont="1" applyFill="1" applyBorder="1" applyAlignment="1">
      <alignment horizontal="center" vertical="center" shrinkToFit="1"/>
    </xf>
    <xf numFmtId="0" fontId="59" fillId="14" borderId="12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47" fillId="0" borderId="1" xfId="0" applyFont="1" applyFill="1" applyBorder="1" applyAlignment="1">
      <alignment horizontal="left" vertical="top" wrapText="1"/>
    </xf>
    <xf numFmtId="0" fontId="38" fillId="13" borderId="1" xfId="4" applyNumberFormat="1" applyFont="1" applyFill="1" applyBorder="1" applyAlignment="1">
      <alignment horizontal="center" vertical="center" wrapText="1"/>
    </xf>
    <xf numFmtId="0" fontId="41" fillId="6" borderId="4" xfId="4" applyFont="1" applyFill="1" applyBorder="1" applyAlignment="1">
      <alignment horizontal="center" vertical="center" shrinkToFit="1"/>
    </xf>
    <xf numFmtId="0" fontId="41" fillId="6" borderId="10" xfId="4" applyFont="1" applyFill="1" applyBorder="1" applyAlignment="1">
      <alignment horizontal="center" vertical="center" shrinkToFit="1"/>
    </xf>
    <xf numFmtId="0" fontId="38" fillId="0" borderId="1" xfId="4" applyNumberFormat="1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horizontal="center" vertical="top"/>
    </xf>
    <xf numFmtId="0" fontId="3" fillId="0" borderId="4" xfId="4" applyFont="1" applyFill="1" applyBorder="1" applyAlignment="1">
      <alignment horizontal="center" vertical="top"/>
    </xf>
    <xf numFmtId="0" fontId="3" fillId="8" borderId="1" xfId="4" applyFont="1" applyFill="1" applyBorder="1" applyAlignment="1">
      <alignment horizontal="center" vertical="top"/>
    </xf>
    <xf numFmtId="0" fontId="3" fillId="8" borderId="4" xfId="4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left" vertical="top" wrapText="1"/>
    </xf>
    <xf numFmtId="0" fontId="44" fillId="6" borderId="1" xfId="0" applyFont="1" applyFill="1" applyBorder="1" applyAlignment="1">
      <alignment horizontal="center"/>
    </xf>
    <xf numFmtId="0" fontId="44" fillId="6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36" fillId="0" borderId="1" xfId="4" applyNumberFormat="1" applyFont="1" applyFill="1" applyBorder="1" applyAlignment="1">
      <alignment horizontal="left" vertical="top" wrapText="1"/>
    </xf>
    <xf numFmtId="0" fontId="47" fillId="0" borderId="1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22" fillId="0" borderId="9" xfId="0" applyFont="1" applyFill="1" applyBorder="1" applyAlignment="1">
      <alignment horizontal="left" vertical="top" wrapText="1"/>
    </xf>
    <xf numFmtId="0" fontId="17" fillId="6" borderId="24" xfId="0" applyFont="1" applyFill="1" applyBorder="1" applyAlignment="1">
      <alignment horizontal="center" vertical="center" textRotation="90"/>
    </xf>
    <xf numFmtId="0" fontId="3" fillId="0" borderId="1" xfId="4" applyNumberFormat="1" applyFont="1" applyFill="1" applyBorder="1" applyAlignment="1">
      <alignment horizontal="left" vertical="top" wrapText="1"/>
    </xf>
    <xf numFmtId="0" fontId="3" fillId="0" borderId="2" xfId="4" applyNumberFormat="1" applyFont="1" applyFill="1" applyBorder="1" applyAlignment="1">
      <alignment horizontal="left" vertical="top" wrapText="1"/>
    </xf>
    <xf numFmtId="0" fontId="3" fillId="0" borderId="8" xfId="4" applyNumberFormat="1" applyFont="1" applyFill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 wrapText="1"/>
    </xf>
    <xf numFmtId="0" fontId="0" fillId="16" borderId="0" xfId="0" applyFont="1" applyFill="1" applyAlignment="1">
      <alignment horizontal="center" vertical="top"/>
    </xf>
    <xf numFmtId="0" fontId="59" fillId="11" borderId="1" xfId="0" applyFont="1" applyFill="1" applyBorder="1" applyAlignment="1">
      <alignment horizontal="center" vertical="center" shrinkToFit="1"/>
    </xf>
    <xf numFmtId="0" fontId="10" fillId="0" borderId="0" xfId="4" applyFont="1" applyFill="1" applyBorder="1" applyAlignment="1">
      <alignment horizontal="center"/>
    </xf>
    <xf numFmtId="0" fontId="64" fillId="12" borderId="30" xfId="0" applyFont="1" applyFill="1" applyBorder="1" applyAlignment="1">
      <alignment horizontal="center"/>
    </xf>
    <xf numFmtId="0" fontId="64" fillId="12" borderId="32" xfId="0" applyFont="1" applyFill="1" applyBorder="1" applyAlignment="1">
      <alignment horizontal="center"/>
    </xf>
    <xf numFmtId="0" fontId="64" fillId="12" borderId="31" xfId="0" applyFont="1" applyFill="1" applyBorder="1" applyAlignment="1">
      <alignment horizontal="center"/>
    </xf>
  </cellXfs>
  <cellStyles count="7">
    <cellStyle name="Comma" xfId="1" builtinId="3"/>
    <cellStyle name="Currency" xfId="2" builtinId="4"/>
    <cellStyle name="Hyperlink" xfId="3" builtinId="8"/>
    <cellStyle name="Normal" xfId="0" builtinId="0"/>
    <cellStyle name="Normal 36" xfId="4"/>
    <cellStyle name="Normal 5" xfId="6"/>
    <cellStyle name="Percent" xfId="5" builtinId="5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0</xdr:row>
      <xdr:rowOff>47624</xdr:rowOff>
    </xdr:from>
    <xdr:to>
      <xdr:col>11</xdr:col>
      <xdr:colOff>152399</xdr:colOff>
      <xdr:row>37</xdr:row>
      <xdr:rowOff>4791075</xdr:rowOff>
    </xdr:to>
    <xdr:sp macro="" textlink="">
      <xdr:nvSpPr>
        <xdr:cNvPr id="2" name="TextBox 1"/>
        <xdr:cNvSpPr txBox="1"/>
      </xdr:nvSpPr>
      <xdr:spPr>
        <a:xfrm>
          <a:off x="19048" y="47624"/>
          <a:ext cx="9753601" cy="1197292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Directions</a:t>
          </a:r>
        </a:p>
        <a:p>
          <a:endParaRPr lang="en-US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First, (print</a:t>
          </a:r>
          <a:r>
            <a:rPr lang="en-U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this page) 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then</a:t>
          </a:r>
          <a:r>
            <a:rPr 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 type in 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t</a:t>
          </a:r>
          <a:r>
            <a:rPr 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he 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information in cells that are below these directions. Then, f</a:t>
          </a:r>
          <a:r>
            <a:rPr 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or each program that your organization is applying for funding, complete the green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tab</a:t>
          </a:r>
          <a:r>
            <a:rPr 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 below….titled  “Application(s)”.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Cell Colors:</a:t>
          </a:r>
        </a:p>
        <a:p>
          <a:pPr lvl="1"/>
          <a:r>
            <a:rPr lang="en-US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White cells </a:t>
          </a:r>
          <a:r>
            <a:rPr lang="en-US" sz="14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(within</a:t>
          </a:r>
          <a:r>
            <a:rPr lang="en-US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the form areas) </a:t>
          </a:r>
          <a:r>
            <a:rPr 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are required data.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Pale Yellow cells </a:t>
          </a:r>
          <a:r>
            <a:rPr 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are drop down menus and are required data.</a:t>
          </a:r>
        </a:p>
        <a:p>
          <a:pPr lvl="1"/>
          <a:r>
            <a:rPr lang="en-US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Black and Gray cells</a:t>
          </a:r>
          <a:r>
            <a:rPr 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 may have text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en-US" sz="1400" u="sng">
              <a:solidFill>
                <a:schemeClr val="dk1"/>
              </a:solidFill>
              <a:latin typeface="+mn-lt"/>
              <a:ea typeface="+mn-ea"/>
              <a:cs typeface="+mn-cs"/>
            </a:rPr>
            <a:t>cannot</a:t>
          </a:r>
          <a:r>
            <a:rPr 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 and should not be changed.</a:t>
          </a:r>
        </a:p>
        <a:p>
          <a:pPr lvl="1"/>
          <a:r>
            <a:rPr lang="en-US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Blue cells </a:t>
          </a:r>
          <a:r>
            <a:rPr lang="en-US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are formulas and </a:t>
          </a:r>
          <a:r>
            <a:rPr lang="en-US" sz="1400" u="sng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cannot</a:t>
          </a:r>
          <a:r>
            <a:rPr lang="en-US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and should not be changed.</a:t>
          </a:r>
        </a:p>
        <a:p>
          <a:pPr lvl="1"/>
          <a:r>
            <a:rPr lang="en-US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Bright Yellow cells </a:t>
          </a:r>
          <a:r>
            <a:rPr lang="en-US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are to input Fiscal Court Allocations, but are not used in calculations.</a:t>
          </a:r>
          <a:endParaRPr lang="en-US" sz="1400" b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1"/>
          <a:endParaRPr lang="en-US" sz="14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View: </a:t>
          </a:r>
          <a:r>
            <a:rPr lang="en-US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If you would like to enlarge the application print, press and hold "Ctrl" while turning the scroll dial on your mouse.</a:t>
          </a:r>
        </a:p>
        <a:p>
          <a:pPr lvl="0"/>
          <a:endParaRPr lang="en-US" sz="1400" b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To Print Application(s) for Excel version 2013, </a:t>
          </a:r>
          <a:r>
            <a:rPr lang="en-US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may vary depending of version</a:t>
          </a:r>
          <a:r>
            <a:rPr lang="en-US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: </a:t>
          </a:r>
        </a:p>
        <a:p>
          <a:pPr lvl="1"/>
          <a:r>
            <a:rPr lang="en-US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1.</a:t>
          </a:r>
          <a:r>
            <a:rPr lang="en-US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n-US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Go to Print Set Up, then select "Over, then down" (see snip-it below).</a:t>
          </a:r>
        </a:p>
        <a:p>
          <a:pPr lvl="1"/>
          <a:endParaRPr lang="en-US" sz="1400" b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0"/>
          <a:endParaRPr lang="en-US" sz="1400" b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0"/>
          <a:endParaRPr lang="en-US" sz="1400" b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0"/>
          <a:endParaRPr lang="en-US" sz="1400" b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0"/>
          <a:endParaRPr lang="en-US" sz="1400" b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1"/>
          <a:r>
            <a:rPr lang="en-US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2. To Save Paper print on both sides. That way comments are on the back of each application.</a:t>
          </a:r>
        </a:p>
        <a:p>
          <a:pPr lvl="1"/>
          <a:r>
            <a:rPr lang="en-US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3. Then to Print only the pages needed. There are 2 pages for the Organizaiton info and 2 pages for each program. i.e. If your agency has 1 program...print, settings: Pages 1 to 4 (see snip-it below). </a:t>
          </a:r>
        </a:p>
        <a:p>
          <a:pPr lvl="1"/>
          <a:endParaRPr lang="en-US" sz="1400" b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1"/>
          <a:endParaRPr lang="en-US" sz="1400" b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1"/>
          <a:endParaRPr lang="en-US" sz="1400" b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1"/>
          <a:endParaRPr lang="en-US" sz="1400" b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1"/>
          <a:endParaRPr lang="en-US" sz="1400" b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0"/>
          <a:endParaRPr lang="en-US" sz="1400" b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lvl="0"/>
          <a:endParaRPr lang="en-US" sz="1400" b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Required: For each program</a:t>
          </a:r>
          <a:r>
            <a:rPr lang="en-U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application answer the following questions, then email with applications to each county.</a:t>
          </a:r>
          <a:endParaRPr lang="en-US" sz="1400"/>
        </a:p>
        <a:p>
          <a:endParaRPr lang="en-US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1. Number of clients waiting for service by county &amp; average waiting time, if applicable.</a:t>
          </a:r>
          <a:endParaRPr lang="en-US" sz="1400"/>
        </a:p>
        <a:p>
          <a:endParaRPr lang="en-US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2. If you have received Fiscal Court Tax Funds in the past for this program/service, please include measurable outcomes from those years (ex. United Way reports).  If outcomes are not available, when will you be able to report?</a:t>
          </a:r>
        </a:p>
        <a:p>
          <a:endParaRPr lang="en-US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3.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Some services/products such as meals have a cost per type of meal in addition to delivery cost that varies based on the cost per gallon (per 50 cents increase) and the distance for delivery, so please forward a copy of the delivery cost sheet.</a:t>
          </a:r>
        </a:p>
        <a:p>
          <a:endParaRPr lang="en-US" sz="14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4. Attach a PDF copy of the most recent audit and IRS 990, if applicable.</a:t>
          </a:r>
          <a:endParaRPr lang="en-US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4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2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For-profit agencies should not input any revenues, and should only include expenses and units to be supplied that produces unit cost. </a:t>
          </a:r>
        </a:p>
        <a:p>
          <a:endParaRPr lang="en-US" sz="14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Applications must be emailed by the "organizational leader" to the 3 county representatives listed below: copy &amp; paste by hi-lighting </a:t>
          </a:r>
          <a:r>
            <a:rPr lang="en-U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the following:</a:t>
          </a:r>
          <a:r>
            <a:rPr lang="en-U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400"/>
            <a:t> </a:t>
          </a:r>
          <a:r>
            <a:rPr lang="en-US" sz="1400" b="0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LPleiman@boonecountyky.org; AReinecke@campbellcountyky.org; Wayne.Speigel@KentonCounty.org  </a:t>
          </a:r>
          <a:endParaRPr lang="en-US" sz="1400"/>
        </a:p>
        <a:p>
          <a:endParaRPr lang="en-US" sz="1400"/>
        </a:p>
        <a:p>
          <a:r>
            <a:rPr lang="en-U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--</a:t>
          </a:r>
          <a:r>
            <a:rPr lang="en-U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 the email subject line type</a:t>
          </a:r>
          <a:r>
            <a:rPr lang="en-US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"Application from" followed by the name of your agency. Example: </a:t>
          </a:r>
          <a:r>
            <a:rPr lang="en-US" sz="1400" b="0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Application from Smiths Food Inc.</a:t>
          </a:r>
          <a:r>
            <a:rPr lang="en-US" sz="1400"/>
            <a:t> </a:t>
          </a:r>
        </a:p>
        <a:p>
          <a:r>
            <a:rPr lang="en-U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--</a:t>
          </a:r>
          <a:r>
            <a:rPr lang="en-U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Attach the Excel file</a:t>
          </a:r>
          <a:r>
            <a:rPr lang="en-US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, name it as follows: FY17 App  Insert_Agency_Name. </a:t>
          </a:r>
          <a:r>
            <a:rPr lang="en-U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Example:</a:t>
          </a:r>
          <a:r>
            <a:rPr lang="en-US" sz="1400" b="0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FY17</a:t>
          </a:r>
          <a:r>
            <a:rPr lang="en-US" sz="1400" b="0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400" b="0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App Smiths Food Inc.</a:t>
          </a:r>
          <a:r>
            <a:rPr lang="en-US" sz="1400"/>
            <a:t> </a:t>
          </a:r>
          <a:endParaRPr lang="en-US" sz="14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609600</xdr:colOff>
      <xdr:row>19</xdr:row>
      <xdr:rowOff>171450</xdr:rowOff>
    </xdr:from>
    <xdr:to>
      <xdr:col>4</xdr:col>
      <xdr:colOff>199768</xdr:colOff>
      <xdr:row>23</xdr:row>
      <xdr:rowOff>152302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3810000"/>
          <a:ext cx="2057143" cy="78095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1</xdr:col>
      <xdr:colOff>600075</xdr:colOff>
      <xdr:row>29</xdr:row>
      <xdr:rowOff>85725</xdr:rowOff>
    </xdr:from>
    <xdr:to>
      <xdr:col>4</xdr:col>
      <xdr:colOff>409290</xdr:colOff>
      <xdr:row>34</xdr:row>
      <xdr:rowOff>76077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5724525"/>
          <a:ext cx="2276190" cy="98095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%20Current%20Folders%20for%20Human%20Services%20FY16\1%20FY16%20Human%20Services\MRR%20FY16%20Monthly%20Report%20for%20Agencies\Kenton%20MRR%20FY16%20v2c%20from%20Welcome%20House%20as%20of%20Sept%2016%20W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 and Set Up Data"/>
      <sheetName val="Client List"/>
      <sheetName val="Authorization Report"/>
      <sheetName val="Zip Code Quick Reference"/>
    </sheetNames>
    <sheetDataSet>
      <sheetData sheetId="0"/>
      <sheetData sheetId="1">
        <row r="1287">
          <cell r="P1287" t="str">
            <v xml:space="preserve"> Program #1</v>
          </cell>
        </row>
        <row r="1288">
          <cell r="P1288" t="str">
            <v xml:space="preserve"> Program #2</v>
          </cell>
        </row>
        <row r="1289">
          <cell r="P1289" t="str">
            <v xml:space="preserve"> Program #3</v>
          </cell>
        </row>
        <row r="1290">
          <cell r="P1290" t="str">
            <v xml:space="preserve"> Program #4</v>
          </cell>
        </row>
        <row r="1291">
          <cell r="P1291" t="str">
            <v xml:space="preserve"> Program #5</v>
          </cell>
        </row>
        <row r="1292">
          <cell r="P1292" t="str">
            <v xml:space="preserve"> Program #6</v>
          </cell>
        </row>
        <row r="1293">
          <cell r="P1293" t="str">
            <v>Adolescent Intensive Outpatient</v>
          </cell>
        </row>
        <row r="1294">
          <cell r="P1294" t="str">
            <v>Adult Day Care Over 60</v>
          </cell>
        </row>
        <row r="1295">
          <cell r="P1295" t="str">
            <v>Adult Day Care Under 60</v>
          </cell>
        </row>
        <row r="1296">
          <cell r="P1296" t="str">
            <v>Adult Habilitation</v>
          </cell>
        </row>
        <row r="1297">
          <cell r="P1297" t="str">
            <v>Adult Services</v>
          </cell>
        </row>
        <row r="1298">
          <cell r="P1298" t="str">
            <v>Advocacy/Counseling Services for Domestic Violence and Sexual Assault Victims</v>
          </cell>
        </row>
        <row r="1299">
          <cell r="P1299" t="str">
            <v>Bus Pass Program - One Way Trip</v>
          </cell>
        </row>
        <row r="1300">
          <cell r="P1300" t="str">
            <v>Campus Based Services</v>
          </cell>
        </row>
        <row r="1301">
          <cell r="P1301" t="str">
            <v>CASA</v>
          </cell>
        </row>
        <row r="1302">
          <cell r="P1302" t="str">
            <v>Case Management</v>
          </cell>
        </row>
        <row r="1303">
          <cell r="P1303" t="str">
            <v xml:space="preserve">Champions </v>
          </cell>
        </row>
        <row r="1304">
          <cell r="P1304" t="str">
            <v>Child Abuse Treatment</v>
          </cell>
        </row>
        <row r="1305">
          <cell r="P1305" t="str">
            <v>Child Services</v>
          </cell>
        </row>
        <row r="1306">
          <cell r="P1306" t="str">
            <v>Children Habilitation</v>
          </cell>
        </row>
        <row r="1307">
          <cell r="P1307" t="str">
            <v>Counseling &amp; Crisis Intervention</v>
          </cell>
        </row>
        <row r="1308">
          <cell r="P1308" t="str">
            <v>Detox</v>
          </cell>
        </row>
        <row r="1309">
          <cell r="P1309" t="str">
            <v>Developmental Screening</v>
          </cell>
        </row>
        <row r="1310">
          <cell r="P1310" t="str">
            <v>Domestic Violence Victims</v>
          </cell>
        </row>
        <row r="1311">
          <cell r="P1311" t="str">
            <v>DOVE and SANE</v>
          </cell>
        </row>
        <row r="1312">
          <cell r="P1312" t="str">
            <v>Droege House</v>
          </cell>
        </row>
        <row r="1313">
          <cell r="P1313" t="str">
            <v>Drug Education Program</v>
          </cell>
        </row>
        <row r="1314">
          <cell r="P1314" t="str">
            <v>Drug Testing Assistance</v>
          </cell>
        </row>
        <row r="1315">
          <cell r="P1315" t="str">
            <v>Elsmere Senior Activity Center</v>
          </cell>
        </row>
        <row r="1316">
          <cell r="P1316" t="str">
            <v>Emergency Assistance</v>
          </cell>
        </row>
        <row r="1317">
          <cell r="P1317" t="str">
            <v>Emergency Home Repair</v>
          </cell>
        </row>
        <row r="1318">
          <cell r="P1318" t="str">
            <v>Emergency Shelter</v>
          </cell>
        </row>
        <row r="1319">
          <cell r="P1319" t="str">
            <v>Family Day Camp</v>
          </cell>
        </row>
        <row r="1320">
          <cell r="P1320" t="str">
            <v>Financial Services</v>
          </cell>
        </row>
        <row r="1321">
          <cell r="P1321" t="str">
            <v>Forensic Interviewing</v>
          </cell>
        </row>
        <row r="1322">
          <cell r="P1322" t="str">
            <v>Homemaker(ing)</v>
          </cell>
        </row>
        <row r="1323">
          <cell r="P1323" t="str">
            <v>Homeward Bound Shelter</v>
          </cell>
        </row>
        <row r="1324">
          <cell r="P1324" t="str">
            <v>Infant Stimulation</v>
          </cell>
        </row>
        <row r="1325">
          <cell r="P1325" t="str">
            <v>Intensive Level Evaluation</v>
          </cell>
        </row>
        <row r="1326">
          <cell r="P1326" t="str">
            <v>Jail Transportation</v>
          </cell>
        </row>
        <row r="1327">
          <cell r="P1327" t="str">
            <v>Kids on the Block</v>
          </cell>
        </row>
        <row r="1328">
          <cell r="P1328" t="str">
            <v>Kinship Care</v>
          </cell>
        </row>
        <row r="1329">
          <cell r="P1329" t="str">
            <v>Meal, Chilled</v>
          </cell>
        </row>
        <row r="1330">
          <cell r="P1330" t="str">
            <v>Meal, Frozen</v>
          </cell>
        </row>
        <row r="1331">
          <cell r="P1331" t="str">
            <v>Meal, Hot</v>
          </cell>
        </row>
        <row r="1332">
          <cell r="P1332" t="str">
            <v>Meal, Therapeutic</v>
          </cell>
        </row>
        <row r="1333">
          <cell r="P1333" t="str">
            <v>Mentoring Plus, Inc.</v>
          </cell>
        </row>
        <row r="1334">
          <cell r="P1334" t="str">
            <v xml:space="preserve">MH Community Supports </v>
          </cell>
        </row>
        <row r="1335">
          <cell r="P1335" t="str">
            <v>NKY Regional MH Court</v>
          </cell>
        </row>
        <row r="1336">
          <cell r="P1336" t="str">
            <v>Outreach/Protection</v>
          </cell>
        </row>
        <row r="1337">
          <cell r="P1337" t="str">
            <v>Over 60 Prescription</v>
          </cell>
        </row>
        <row r="1338">
          <cell r="P1338" t="str">
            <v>Parenting Education</v>
          </cell>
        </row>
        <row r="1339">
          <cell r="P1339" t="str">
            <v>Personal Care</v>
          </cell>
        </row>
        <row r="1340">
          <cell r="P1340" t="str">
            <v>Prescription</v>
          </cell>
        </row>
        <row r="1341">
          <cell r="P1341" t="str">
            <v>Prevention Education</v>
          </cell>
        </row>
        <row r="1342">
          <cell r="P1342" t="str">
            <v>Protective Payee</v>
          </cell>
        </row>
        <row r="1343">
          <cell r="P1343" t="str">
            <v>Residential</v>
          </cell>
        </row>
        <row r="1344">
          <cell r="P1344" t="str">
            <v>Residential Treatment</v>
          </cell>
        </row>
        <row r="1345">
          <cell r="P1345" t="str">
            <v>Respite</v>
          </cell>
        </row>
        <row r="1346">
          <cell r="P1346" t="str">
            <v>School Counseling</v>
          </cell>
        </row>
        <row r="1347">
          <cell r="P1347" t="str">
            <v>Senior Center Operations</v>
          </cell>
        </row>
        <row r="1348">
          <cell r="P1348" t="str">
            <v>Senior Center Transportation</v>
          </cell>
        </row>
        <row r="1349">
          <cell r="P1349" t="str">
            <v>Senior Emergency Assistance</v>
          </cell>
        </row>
        <row r="1350">
          <cell r="P1350" t="str">
            <v>Senior Home Repair</v>
          </cell>
        </row>
        <row r="1351">
          <cell r="P1351" t="str">
            <v>Sexual Assault Victims</v>
          </cell>
        </row>
        <row r="1352">
          <cell r="P1352" t="str">
            <v>Social Communication</v>
          </cell>
        </row>
        <row r="1353">
          <cell r="P1353" t="str">
            <v>Stewards of Children</v>
          </cell>
        </row>
        <row r="1354">
          <cell r="P1354" t="str">
            <v>Supervised Visitation</v>
          </cell>
        </row>
        <row r="1355">
          <cell r="P1355" t="str">
            <v>Supported Employment</v>
          </cell>
        </row>
        <row r="1356">
          <cell r="P1356" t="str">
            <v>Therapeutic &amp; Technology Services</v>
          </cell>
        </row>
        <row r="1357">
          <cell r="P1357" t="str">
            <v>Title III Older Americans</v>
          </cell>
        </row>
        <row r="1358">
          <cell r="P1358" t="str">
            <v>Transportation</v>
          </cell>
        </row>
        <row r="1359">
          <cell r="P1359" t="str">
            <v>Work Services</v>
          </cell>
        </row>
        <row r="1360">
          <cell r="P1360" t="str">
            <v>WRAP House</v>
          </cell>
        </row>
        <row r="1361">
          <cell r="P1361" t="str">
            <v>Youth Development</v>
          </cell>
        </row>
        <row r="1362">
          <cell r="P1362" t="str">
            <v>Youth Prevention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8:U54"/>
  <sheetViews>
    <sheetView tabSelected="1" zoomScaleNormal="100" workbookViewId="0">
      <selection activeCell="G57" sqref="G57"/>
    </sheetView>
  </sheetViews>
  <sheetFormatPr defaultRowHeight="14.4" x14ac:dyDescent="0.3"/>
  <cols>
    <col min="1" max="1" width="2.5546875" customWidth="1"/>
    <col min="2" max="2" width="9.88671875" bestFit="1" customWidth="1"/>
    <col min="3" max="3" width="22.109375" customWidth="1"/>
    <col min="4" max="4" width="5" bestFit="1" customWidth="1"/>
    <col min="7" max="7" width="32.109375" bestFit="1" customWidth="1"/>
    <col min="8" max="8" width="29.109375" customWidth="1"/>
    <col min="9" max="9" width="10" bestFit="1" customWidth="1"/>
    <col min="10" max="10" width="6" customWidth="1"/>
    <col min="11" max="11" width="9.109375" customWidth="1"/>
  </cols>
  <sheetData>
    <row r="18" spans="2:21" ht="15.75" x14ac:dyDescent="0.25">
      <c r="U18" s="30"/>
    </row>
    <row r="19" spans="2:21" ht="15.75" x14ac:dyDescent="0.25">
      <c r="U19" s="31"/>
    </row>
    <row r="20" spans="2:21" ht="15.75" x14ac:dyDescent="0.25">
      <c r="U20" s="30"/>
    </row>
    <row r="21" spans="2:21" ht="15.75" x14ac:dyDescent="0.25">
      <c r="U21" s="30"/>
    </row>
    <row r="22" spans="2:21" ht="15.75" x14ac:dyDescent="0.25">
      <c r="U22" s="32"/>
    </row>
    <row r="23" spans="2:21" ht="15.75" x14ac:dyDescent="0.25">
      <c r="U23" s="32"/>
    </row>
    <row r="24" spans="2:21" ht="15.75" x14ac:dyDescent="0.25">
      <c r="U24" s="32"/>
    </row>
    <row r="25" spans="2:21" ht="15.75" x14ac:dyDescent="0.25">
      <c r="U25" s="32"/>
    </row>
    <row r="26" spans="2:21" ht="15.75" x14ac:dyDescent="0.25">
      <c r="U26" s="30"/>
    </row>
    <row r="27" spans="2:21" ht="15.75" x14ac:dyDescent="0.25">
      <c r="U27" s="30"/>
    </row>
    <row r="28" spans="2:21" ht="15.75" x14ac:dyDescent="0.25">
      <c r="B28" s="28"/>
      <c r="C28" s="16"/>
      <c r="D28" s="16"/>
      <c r="E28" s="16"/>
      <c r="F28" s="16"/>
      <c r="G28" s="16"/>
      <c r="H28" s="16"/>
      <c r="I28" s="16"/>
      <c r="J28" s="16"/>
      <c r="K28" s="16"/>
      <c r="L28" s="16"/>
      <c r="U28" s="31"/>
    </row>
    <row r="29" spans="2:21" ht="15.75" x14ac:dyDescent="0.2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Q29" s="27"/>
      <c r="U29" s="31"/>
    </row>
    <row r="30" spans="2:21" ht="15.75" x14ac:dyDescent="0.2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U30" s="31"/>
    </row>
    <row r="31" spans="2:21" ht="15" x14ac:dyDescent="0.25">
      <c r="B31" s="24"/>
      <c r="U31" s="33"/>
    </row>
    <row r="32" spans="2:21" ht="15.75" x14ac:dyDescent="0.25">
      <c r="B32" s="26"/>
      <c r="C32" s="15"/>
      <c r="D32" s="15"/>
      <c r="E32" s="15"/>
      <c r="F32" s="15"/>
      <c r="G32" s="15"/>
      <c r="H32" s="15"/>
      <c r="I32" s="15"/>
      <c r="J32" s="15"/>
      <c r="K32" s="15"/>
      <c r="L32" s="15"/>
      <c r="U32" s="30"/>
    </row>
    <row r="33" spans="2:21" ht="15.75" x14ac:dyDescent="0.25">
      <c r="U33" s="30"/>
    </row>
    <row r="34" spans="2:21" ht="15.75" x14ac:dyDescent="0.25">
      <c r="U34" s="30"/>
    </row>
    <row r="35" spans="2:21" ht="15.75" x14ac:dyDescent="0.25">
      <c r="U35" s="30"/>
    </row>
    <row r="36" spans="2:21" ht="15.75" x14ac:dyDescent="0.25">
      <c r="U36" s="30"/>
    </row>
    <row r="37" spans="2:21" ht="15.75" x14ac:dyDescent="0.25">
      <c r="U37" s="30"/>
    </row>
    <row r="38" spans="2:21" ht="388.5" customHeight="1" x14ac:dyDescent="0.3"/>
    <row r="39" spans="2:21" ht="21" x14ac:dyDescent="0.4">
      <c r="C39" s="323" t="s">
        <v>167</v>
      </c>
      <c r="D39" s="323"/>
      <c r="E39" s="323"/>
      <c r="F39" s="323"/>
      <c r="G39" s="323"/>
      <c r="H39" s="231" t="s">
        <v>193</v>
      </c>
    </row>
    <row r="40" spans="2:21" ht="26.25" customHeight="1" x14ac:dyDescent="0.3">
      <c r="C40" s="324" t="s">
        <v>191</v>
      </c>
      <c r="D40" s="324"/>
      <c r="E40" s="324"/>
      <c r="F40" s="324"/>
      <c r="G40" s="324"/>
      <c r="H40" s="246" t="s">
        <v>192</v>
      </c>
    </row>
    <row r="41" spans="2:21" x14ac:dyDescent="0.3">
      <c r="K41" s="308"/>
    </row>
    <row r="42" spans="2:21" ht="21" x14ac:dyDescent="0.3">
      <c r="B42" s="47" t="s">
        <v>135</v>
      </c>
      <c r="C42" s="325" t="s">
        <v>137</v>
      </c>
      <c r="D42" s="325"/>
      <c r="E42" s="325"/>
      <c r="F42" s="325"/>
      <c r="G42" s="325"/>
      <c r="H42" s="230" t="s">
        <v>509</v>
      </c>
    </row>
    <row r="43" spans="2:21" ht="25.8" x14ac:dyDescent="0.3">
      <c r="B43" s="48">
        <v>1</v>
      </c>
      <c r="C43" s="326" t="s">
        <v>184</v>
      </c>
      <c r="D43" s="326"/>
      <c r="E43" s="326"/>
      <c r="F43" s="326"/>
      <c r="G43" s="326"/>
      <c r="H43" s="316" t="s">
        <v>166</v>
      </c>
    </row>
    <row r="44" spans="2:21" ht="25.8" x14ac:dyDescent="0.3">
      <c r="B44" s="48">
        <v>2</v>
      </c>
      <c r="C44" s="322" t="s">
        <v>152</v>
      </c>
      <c r="D44" s="322"/>
      <c r="E44" s="322"/>
      <c r="F44" s="322"/>
      <c r="G44" s="322"/>
      <c r="H44" s="316" t="s">
        <v>166</v>
      </c>
    </row>
    <row r="45" spans="2:21" ht="25.8" x14ac:dyDescent="0.3">
      <c r="B45" s="48">
        <v>3</v>
      </c>
      <c r="C45" s="322" t="s">
        <v>157</v>
      </c>
      <c r="D45" s="322"/>
      <c r="E45" s="322"/>
      <c r="F45" s="322"/>
      <c r="G45" s="322"/>
      <c r="H45" s="316" t="s">
        <v>166</v>
      </c>
    </row>
    <row r="46" spans="2:21" ht="25.8" x14ac:dyDescent="0.3">
      <c r="B46" s="48">
        <v>4</v>
      </c>
      <c r="C46" s="322" t="s">
        <v>158</v>
      </c>
      <c r="D46" s="322"/>
      <c r="E46" s="322"/>
      <c r="F46" s="322"/>
      <c r="G46" s="322"/>
      <c r="H46" s="316" t="s">
        <v>166</v>
      </c>
    </row>
    <row r="47" spans="2:21" ht="25.8" x14ac:dyDescent="0.3">
      <c r="B47" s="48">
        <v>5</v>
      </c>
      <c r="C47" s="322" t="s">
        <v>159</v>
      </c>
      <c r="D47" s="322"/>
      <c r="E47" s="322"/>
      <c r="F47" s="322"/>
      <c r="G47" s="322"/>
      <c r="H47" s="316" t="s">
        <v>166</v>
      </c>
    </row>
    <row r="48" spans="2:21" ht="25.8" x14ac:dyDescent="0.3">
      <c r="B48" s="48">
        <v>6</v>
      </c>
      <c r="C48" s="322" t="s">
        <v>160</v>
      </c>
      <c r="D48" s="322"/>
      <c r="E48" s="322"/>
      <c r="F48" s="322"/>
      <c r="G48" s="322"/>
      <c r="H48" s="316" t="s">
        <v>166</v>
      </c>
    </row>
    <row r="51" spans="7:8" ht="15.6" x14ac:dyDescent="0.3">
      <c r="G51" s="55" t="s">
        <v>188</v>
      </c>
      <c r="H51" s="317" t="s">
        <v>186</v>
      </c>
    </row>
    <row r="52" spans="7:8" ht="15.6" x14ac:dyDescent="0.3">
      <c r="G52" s="55" t="s">
        <v>139</v>
      </c>
      <c r="H52" s="232">
        <f>+H51-1</f>
        <v>16</v>
      </c>
    </row>
    <row r="53" spans="7:8" ht="15.6" x14ac:dyDescent="0.3">
      <c r="G53" s="55" t="s">
        <v>138</v>
      </c>
      <c r="H53" s="232">
        <f>+H51-2</f>
        <v>15</v>
      </c>
    </row>
    <row r="54" spans="7:8" ht="15.6" x14ac:dyDescent="0.3">
      <c r="G54" s="50"/>
      <c r="H54" s="50"/>
    </row>
  </sheetData>
  <sheetProtection algorithmName="SHA-512" hashValue="E9S7ORpB8pETPoDClPNKflO+B0M43XZUdhpGcJCnN0CbkG25d1Jyh++0Ua9Y1zWUtpsbBcP37yHk+L2r2owqLw==" saltValue="qz7QEGGs8ybBJHlCIzMOaQ==" spinCount="100000" sheet="1" objects="1" scenarios="1"/>
  <protectedRanges>
    <protectedRange sqref="C40:H40" name="Range2"/>
    <protectedRange sqref="D40:H40 H51:H53 D43:H48" name="Set_Up"/>
    <protectedRange sqref="C43:G48" name="Range3"/>
  </protectedRanges>
  <mergeCells count="9">
    <mergeCell ref="C45:G45"/>
    <mergeCell ref="C46:G46"/>
    <mergeCell ref="C47:G47"/>
    <mergeCell ref="C48:G48"/>
    <mergeCell ref="C39:G39"/>
    <mergeCell ref="C40:G40"/>
    <mergeCell ref="C42:G42"/>
    <mergeCell ref="C43:G43"/>
    <mergeCell ref="C44:G44"/>
  </mergeCells>
  <phoneticPr fontId="11" type="noConversion"/>
  <printOptions horizontalCentered="1"/>
  <pageMargins left="0.17" right="0.17" top="0.82" bottom="0.34" header="0.3" footer="0.16"/>
  <pageSetup scale="57" orientation="portrait" r:id="rId1"/>
  <headerFooter>
    <oddHeader>&amp;C&amp;"-,Bold"&amp;16Boone, Campbell and Kenton Counties&amp;"-,Regular"&amp;11
&amp;12Application for County Mental Health (MH), Intellectual Disability (ID) or Aging (AG) Tax Funds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 Down Menu Data'!$C$47:$C$55</xm:f>
          </x14:formula1>
          <xm:sqref>H51</xm:sqref>
        </x14:dataValidation>
        <x14:dataValidation type="list" allowBlank="1" showInputMessage="1" showErrorMessage="1">
          <x14:formula1>
            <xm:f>'Drop Down Menu Data'!$A$57:$A$75</xm:f>
          </x14:formula1>
          <xm:sqref>H43:H48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C374"/>
  <sheetViews>
    <sheetView showRuler="0" zoomScaleNormal="100" zoomScaleSheetLayoutView="70" zoomScalePageLayoutView="85" workbookViewId="0">
      <selection activeCell="C9" sqref="C9:E9"/>
    </sheetView>
  </sheetViews>
  <sheetFormatPr defaultColWidth="16.88671875" defaultRowHeight="15" outlineLevelRow="1" x14ac:dyDescent="0.3"/>
  <cols>
    <col min="1" max="1" width="2.88671875" style="2" customWidth="1"/>
    <col min="2" max="2" width="54.109375" style="52" customWidth="1"/>
    <col min="3" max="3" width="17.109375" style="53" customWidth="1"/>
    <col min="4" max="4" width="16.44140625" style="34" customWidth="1"/>
    <col min="5" max="5" width="16.6640625" style="44" customWidth="1"/>
    <col min="6" max="6" width="104.44140625" style="34" customWidth="1"/>
    <col min="7" max="8" width="4.88671875" style="8" hidden="1" customWidth="1"/>
    <col min="9" max="9" width="8.109375" style="108" hidden="1" customWidth="1"/>
    <col min="10" max="11" width="7.109375" style="108" hidden="1" customWidth="1"/>
    <col min="12" max="12" width="24.44140625" style="108" hidden="1" customWidth="1"/>
    <col min="13" max="14" width="14.88671875" style="108" hidden="1" customWidth="1"/>
    <col min="15" max="15" width="6.5546875" style="108" hidden="1" customWidth="1"/>
    <col min="16" max="16" width="10.88671875" style="108" hidden="1" customWidth="1"/>
    <col min="17" max="17" width="12.44140625" style="108" hidden="1" customWidth="1"/>
    <col min="18" max="18" width="9.88671875" style="108" hidden="1" customWidth="1"/>
    <col min="19" max="19" width="11.44140625" style="108" hidden="1" customWidth="1"/>
    <col min="20" max="20" width="9.109375" style="108" hidden="1" customWidth="1"/>
    <col min="21" max="21" width="9.6640625" style="108" hidden="1" customWidth="1"/>
    <col min="22" max="22" width="7.109375" style="108" hidden="1" customWidth="1" collapsed="1"/>
    <col min="23" max="24" width="7.109375" style="108" hidden="1" customWidth="1"/>
    <col min="25" max="25" width="7.109375" style="284" hidden="1" customWidth="1"/>
    <col min="26" max="27" width="7.109375" style="108" hidden="1" customWidth="1"/>
    <col min="28" max="28" width="7.5546875" style="108" hidden="1" customWidth="1"/>
    <col min="29" max="35" width="7.109375" style="108" hidden="1" customWidth="1"/>
    <col min="36" max="39" width="10.44140625" style="108" hidden="1" customWidth="1"/>
    <col min="40" max="42" width="6.33203125" style="108" hidden="1" customWidth="1"/>
    <col min="43" max="43" width="9.44140625" style="108" hidden="1" customWidth="1"/>
    <col min="44" max="51" width="6.88671875" style="108" hidden="1" customWidth="1"/>
    <col min="52" max="53" width="11.33203125" style="108" hidden="1" customWidth="1"/>
    <col min="54" max="54" width="15" style="108" hidden="1" customWidth="1"/>
    <col min="55" max="56" width="11.5546875" style="108" hidden="1" customWidth="1"/>
    <col min="57" max="57" width="12.88671875" style="108" hidden="1" customWidth="1"/>
    <col min="58" max="58" width="11.5546875" style="108" hidden="1" customWidth="1" collapsed="1"/>
    <col min="59" max="60" width="11.5546875" style="108" hidden="1" customWidth="1"/>
    <col min="61" max="61" width="13.109375" style="108" hidden="1" customWidth="1"/>
    <col min="62" max="62" width="11.5546875" style="108" hidden="1" customWidth="1"/>
    <col min="63" max="63" width="12.88671875" style="108" hidden="1" customWidth="1"/>
    <col min="64" max="64" width="11.5546875" style="108" hidden="1" customWidth="1"/>
    <col min="65" max="65" width="13.88671875" style="108" hidden="1" customWidth="1"/>
    <col min="66" max="66" width="11.5546875" style="108" hidden="1" customWidth="1"/>
    <col min="67" max="67" width="12.88671875" style="108" hidden="1" customWidth="1"/>
    <col min="68" max="70" width="11.5546875" style="108" hidden="1" customWidth="1"/>
    <col min="71" max="71" width="13" style="108" hidden="1" customWidth="1"/>
    <col min="72" max="74" width="11.5546875" style="108" hidden="1" customWidth="1"/>
    <col min="75" max="75" width="13.44140625" style="108" hidden="1" customWidth="1"/>
    <col min="76" max="79" width="11.5546875" style="108" hidden="1" customWidth="1"/>
    <col min="80" max="80" width="16.88671875" style="108"/>
    <col min="81" max="81" width="16.88671875" style="109"/>
    <col min="82" max="16384" width="16.88671875" style="2"/>
  </cols>
  <sheetData>
    <row r="1" spans="2:81" s="41" customFormat="1" ht="36" customHeight="1" x14ac:dyDescent="0.4">
      <c r="B1" s="346" t="str">
        <f>+'Directions &amp; Set Up'!C40</f>
        <v>TYPE in cell C40 on "Directions &amp; Set Up"</v>
      </c>
      <c r="C1" s="347"/>
      <c r="D1" s="347"/>
      <c r="E1" s="347"/>
      <c r="F1" s="54" t="str">
        <f>+B1&amp;" -- History"</f>
        <v>TYPE in cell C40 on "Directions &amp; Set Up" -- History</v>
      </c>
      <c r="H1" s="211">
        <v>1</v>
      </c>
      <c r="I1" s="102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103"/>
      <c r="CC1" s="104"/>
    </row>
    <row r="2" spans="2:81" ht="14.4" x14ac:dyDescent="0.3">
      <c r="B2" s="56" t="s">
        <v>0</v>
      </c>
      <c r="C2" s="349"/>
      <c r="D2" s="349"/>
      <c r="E2" s="350"/>
      <c r="F2" s="353"/>
      <c r="H2" s="211">
        <f>+H1+1</f>
        <v>2</v>
      </c>
      <c r="I2" s="105"/>
      <c r="J2" s="106"/>
      <c r="K2" s="106"/>
      <c r="L2" s="106"/>
      <c r="M2" s="107"/>
      <c r="N2" s="107"/>
      <c r="O2" s="107"/>
      <c r="P2" s="106"/>
      <c r="Q2" s="107"/>
      <c r="R2" s="107"/>
      <c r="S2" s="107"/>
      <c r="T2" s="105"/>
      <c r="U2" s="105"/>
      <c r="V2" s="105"/>
      <c r="W2" s="105"/>
      <c r="X2" s="105"/>
      <c r="Y2" s="283"/>
      <c r="Z2" s="105"/>
      <c r="AA2" s="105"/>
      <c r="AB2" s="105"/>
      <c r="AC2" s="105"/>
    </row>
    <row r="3" spans="2:81" ht="14.4" x14ac:dyDescent="0.3">
      <c r="B3" s="56" t="s">
        <v>1</v>
      </c>
      <c r="C3" s="349"/>
      <c r="D3" s="349"/>
      <c r="E3" s="350"/>
      <c r="F3" s="353"/>
      <c r="G3" s="3"/>
      <c r="H3" s="211">
        <f t="shared" ref="H3:H66" si="0">+H2+1</f>
        <v>3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283"/>
      <c r="Z3" s="105"/>
      <c r="AA3" s="105"/>
      <c r="AB3" s="105"/>
      <c r="AC3" s="105"/>
    </row>
    <row r="4" spans="2:81" ht="14.4" x14ac:dyDescent="0.3">
      <c r="B4" s="56" t="s">
        <v>2</v>
      </c>
      <c r="C4" s="351" t="s">
        <v>44</v>
      </c>
      <c r="D4" s="351"/>
      <c r="E4" s="352"/>
      <c r="F4" s="353"/>
      <c r="H4" s="211">
        <f t="shared" si="0"/>
        <v>4</v>
      </c>
    </row>
    <row r="5" spans="2:81" ht="14.4" x14ac:dyDescent="0.3">
      <c r="B5" s="56" t="s">
        <v>3</v>
      </c>
      <c r="C5" s="349"/>
      <c r="D5" s="349"/>
      <c r="E5" s="350"/>
      <c r="F5" s="353"/>
      <c r="H5" s="211">
        <f t="shared" si="0"/>
        <v>5</v>
      </c>
    </row>
    <row r="6" spans="2:81" ht="14.4" x14ac:dyDescent="0.3">
      <c r="B6" s="56" t="s">
        <v>4</v>
      </c>
      <c r="C6" s="349"/>
      <c r="D6" s="349"/>
      <c r="E6" s="350"/>
      <c r="F6" s="353"/>
      <c r="H6" s="211">
        <f t="shared" si="0"/>
        <v>6</v>
      </c>
    </row>
    <row r="7" spans="2:81" ht="14.4" x14ac:dyDescent="0.3">
      <c r="B7" s="56" t="s">
        <v>35</v>
      </c>
      <c r="C7" s="351" t="s">
        <v>44</v>
      </c>
      <c r="D7" s="351"/>
      <c r="E7" s="352"/>
      <c r="F7" s="353"/>
      <c r="H7" s="211">
        <f t="shared" si="0"/>
        <v>7</v>
      </c>
    </row>
    <row r="8" spans="2:81" ht="14.4" x14ac:dyDescent="0.3">
      <c r="B8" s="57" t="s">
        <v>9</v>
      </c>
      <c r="C8" s="354"/>
      <c r="D8" s="354"/>
      <c r="E8" s="355"/>
      <c r="F8" s="353"/>
      <c r="H8" s="211">
        <f t="shared" si="0"/>
        <v>8</v>
      </c>
    </row>
    <row r="9" spans="2:81" ht="14.4" x14ac:dyDescent="0.3">
      <c r="B9" s="56" t="s">
        <v>12</v>
      </c>
      <c r="C9" s="349"/>
      <c r="D9" s="349"/>
      <c r="E9" s="350"/>
      <c r="F9" s="353"/>
      <c r="H9" s="211">
        <f t="shared" si="0"/>
        <v>9</v>
      </c>
    </row>
    <row r="10" spans="2:81" ht="14.4" x14ac:dyDescent="0.3">
      <c r="B10" s="56" t="s">
        <v>10</v>
      </c>
      <c r="C10" s="349"/>
      <c r="D10" s="349"/>
      <c r="E10" s="350"/>
      <c r="F10" s="353"/>
      <c r="H10" s="211">
        <f t="shared" si="0"/>
        <v>10</v>
      </c>
    </row>
    <row r="11" spans="2:81" ht="14.4" x14ac:dyDescent="0.3">
      <c r="B11" s="56" t="s">
        <v>11</v>
      </c>
      <c r="C11" s="349"/>
      <c r="D11" s="349"/>
      <c r="E11" s="350"/>
      <c r="F11" s="353"/>
      <c r="H11" s="211">
        <f t="shared" si="0"/>
        <v>11</v>
      </c>
    </row>
    <row r="12" spans="2:81" ht="14.4" x14ac:dyDescent="0.3">
      <c r="B12" s="56" t="s">
        <v>13</v>
      </c>
      <c r="C12" s="349"/>
      <c r="D12" s="349"/>
      <c r="E12" s="350"/>
      <c r="F12" s="353"/>
      <c r="H12" s="211">
        <f t="shared" si="0"/>
        <v>12</v>
      </c>
    </row>
    <row r="13" spans="2:81" ht="14.4" x14ac:dyDescent="0.3">
      <c r="B13" s="56" t="s">
        <v>14</v>
      </c>
      <c r="C13" s="349"/>
      <c r="D13" s="349"/>
      <c r="E13" s="350"/>
      <c r="F13" s="353"/>
      <c r="H13" s="211">
        <f t="shared" si="0"/>
        <v>13</v>
      </c>
    </row>
    <row r="14" spans="2:81" ht="14.4" x14ac:dyDescent="0.3">
      <c r="B14" s="57" t="s">
        <v>15</v>
      </c>
      <c r="C14" s="354"/>
      <c r="D14" s="354"/>
      <c r="E14" s="355"/>
      <c r="F14" s="353"/>
      <c r="H14" s="211">
        <f t="shared" si="0"/>
        <v>14</v>
      </c>
    </row>
    <row r="15" spans="2:81" ht="14.4" x14ac:dyDescent="0.3">
      <c r="B15" s="56" t="s">
        <v>16</v>
      </c>
      <c r="C15" s="349"/>
      <c r="D15" s="349"/>
      <c r="E15" s="350"/>
      <c r="F15" s="353"/>
      <c r="H15" s="211">
        <f t="shared" si="0"/>
        <v>15</v>
      </c>
    </row>
    <row r="16" spans="2:81" ht="14.4" x14ac:dyDescent="0.3">
      <c r="B16" s="56" t="s">
        <v>17</v>
      </c>
      <c r="C16" s="349"/>
      <c r="D16" s="349"/>
      <c r="E16" s="350"/>
      <c r="F16" s="353"/>
      <c r="H16" s="211">
        <f t="shared" si="0"/>
        <v>16</v>
      </c>
    </row>
    <row r="17" spans="2:81" ht="14.4" x14ac:dyDescent="0.3">
      <c r="B17" s="56" t="s">
        <v>18</v>
      </c>
      <c r="C17" s="349"/>
      <c r="D17" s="349"/>
      <c r="E17" s="350"/>
      <c r="F17" s="353"/>
      <c r="H17" s="211">
        <f t="shared" si="0"/>
        <v>17</v>
      </c>
    </row>
    <row r="18" spans="2:81" thickBot="1" x14ac:dyDescent="0.35">
      <c r="B18" s="56" t="s">
        <v>19</v>
      </c>
      <c r="C18" s="349"/>
      <c r="D18" s="349"/>
      <c r="E18" s="350"/>
      <c r="F18" s="353"/>
      <c r="H18" s="211">
        <f t="shared" si="0"/>
        <v>18</v>
      </c>
    </row>
    <row r="19" spans="2:81" ht="15.75" thickBot="1" x14ac:dyDescent="0.3">
      <c r="B19" s="57" t="str">
        <f>IF(C7="For Profit", "Leave Blank if For Profit ","IRS 990 Information if Non-Profit")</f>
        <v>IRS 990 Information if Non-Profit</v>
      </c>
      <c r="C19" s="321">
        <v>2013</v>
      </c>
      <c r="D19" s="321">
        <v>2014</v>
      </c>
      <c r="E19" s="321">
        <v>2015</v>
      </c>
      <c r="F19" s="58" t="str">
        <f>+B19&amp;" -- "&amp;"Explanation of changes, if any."</f>
        <v>IRS 990 Information if Non-Profit -- Explanation of changes, if any.</v>
      </c>
      <c r="H19" s="211">
        <f t="shared" si="0"/>
        <v>19</v>
      </c>
    </row>
    <row r="20" spans="2:81" ht="14.4" x14ac:dyDescent="0.3">
      <c r="B20" s="59" t="s">
        <v>174</v>
      </c>
      <c r="C20" s="60"/>
      <c r="D20" s="60"/>
      <c r="E20" s="159"/>
      <c r="F20" s="356" t="s">
        <v>510</v>
      </c>
      <c r="H20" s="211">
        <f t="shared" si="0"/>
        <v>20</v>
      </c>
    </row>
    <row r="21" spans="2:81" ht="14.4" x14ac:dyDescent="0.3">
      <c r="B21" s="59" t="s">
        <v>175</v>
      </c>
      <c r="C21" s="61"/>
      <c r="D21" s="61"/>
      <c r="E21" s="160"/>
      <c r="F21" s="357"/>
      <c r="H21" s="211">
        <f t="shared" si="0"/>
        <v>21</v>
      </c>
    </row>
    <row r="22" spans="2:81" ht="14.4" x14ac:dyDescent="0.3">
      <c r="B22" s="59" t="s">
        <v>176</v>
      </c>
      <c r="C22" s="61"/>
      <c r="D22" s="61"/>
      <c r="E22" s="160"/>
      <c r="F22" s="357"/>
      <c r="H22" s="211">
        <f t="shared" si="0"/>
        <v>22</v>
      </c>
    </row>
    <row r="23" spans="2:81" ht="14.4" x14ac:dyDescent="0.3">
      <c r="B23" s="59" t="s">
        <v>177</v>
      </c>
      <c r="C23" s="62">
        <f>+C21-C22</f>
        <v>0</v>
      </c>
      <c r="D23" s="62">
        <f>+D21-D22</f>
        <v>0</v>
      </c>
      <c r="E23" s="161">
        <f>+E21-E22</f>
        <v>0</v>
      </c>
      <c r="F23" s="357"/>
      <c r="H23" s="211">
        <f t="shared" si="0"/>
        <v>23</v>
      </c>
    </row>
    <row r="24" spans="2:81" ht="14.4" x14ac:dyDescent="0.3">
      <c r="B24" s="59" t="s">
        <v>178</v>
      </c>
      <c r="C24" s="61"/>
      <c r="D24" s="61"/>
      <c r="E24" s="160"/>
      <c r="F24" s="357"/>
      <c r="H24" s="211">
        <f t="shared" si="0"/>
        <v>24</v>
      </c>
    </row>
    <row r="25" spans="2:81" customFormat="1" ht="18" customHeight="1" x14ac:dyDescent="0.3">
      <c r="B25" s="59" t="s">
        <v>179</v>
      </c>
      <c r="C25" s="61"/>
      <c r="D25" s="61"/>
      <c r="E25" s="160"/>
      <c r="F25" s="357"/>
      <c r="G25" s="51"/>
      <c r="H25" s="211">
        <f t="shared" si="0"/>
        <v>25</v>
      </c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284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9"/>
    </row>
    <row r="26" spans="2:81" customFormat="1" ht="14.4" x14ac:dyDescent="0.3">
      <c r="B26" s="59" t="s">
        <v>112</v>
      </c>
      <c r="C26" s="61"/>
      <c r="D26" s="61"/>
      <c r="E26" s="160"/>
      <c r="F26" s="357"/>
      <c r="G26" s="51"/>
      <c r="H26" s="211">
        <f t="shared" si="0"/>
        <v>26</v>
      </c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284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9"/>
    </row>
    <row r="27" spans="2:81" customFormat="1" ht="14.4" x14ac:dyDescent="0.3">
      <c r="B27" s="59" t="s">
        <v>111</v>
      </c>
      <c r="C27" s="62">
        <f>+C25+C26+C23</f>
        <v>0</v>
      </c>
      <c r="D27" s="62">
        <f>+D25+D26+D23</f>
        <v>0</v>
      </c>
      <c r="E27" s="161">
        <f>+E25+E26+E23</f>
        <v>0</v>
      </c>
      <c r="F27" s="357"/>
      <c r="G27" s="51"/>
      <c r="H27" s="211">
        <f t="shared" si="0"/>
        <v>27</v>
      </c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284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9"/>
    </row>
    <row r="28" spans="2:81" customFormat="1" ht="28.5" x14ac:dyDescent="0.25">
      <c r="B28" s="58" t="s">
        <v>145</v>
      </c>
      <c r="C28" s="63">
        <f>+C19</f>
        <v>2013</v>
      </c>
      <c r="D28" s="63">
        <f>+D19</f>
        <v>2014</v>
      </c>
      <c r="E28" s="63">
        <f>+E19</f>
        <v>2015</v>
      </c>
      <c r="F28" s="58" t="str">
        <f>+B28&amp;" -- "&amp;
"Explanation of changes, if any."</f>
        <v>List top 5 highest compensated staff by Position Title and Annual Compensation. -- Explanation of changes, if any.</v>
      </c>
      <c r="G28" s="51"/>
      <c r="H28" s="211">
        <f t="shared" si="0"/>
        <v>28</v>
      </c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284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9"/>
    </row>
    <row r="29" spans="2:81" customFormat="1" ht="14.4" x14ac:dyDescent="0.3">
      <c r="B29" s="64"/>
      <c r="C29" s="65"/>
      <c r="D29" s="65"/>
      <c r="E29" s="162"/>
      <c r="F29" s="357"/>
      <c r="G29" s="51"/>
      <c r="H29" s="211">
        <f t="shared" si="0"/>
        <v>29</v>
      </c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284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9"/>
    </row>
    <row r="30" spans="2:81" customFormat="1" ht="14.4" x14ac:dyDescent="0.3">
      <c r="B30" s="64"/>
      <c r="C30" s="65"/>
      <c r="D30" s="65"/>
      <c r="E30" s="162"/>
      <c r="F30" s="357"/>
      <c r="G30" s="51"/>
      <c r="H30" s="211">
        <f t="shared" si="0"/>
        <v>30</v>
      </c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284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9"/>
    </row>
    <row r="31" spans="2:81" customFormat="1" ht="14.4" x14ac:dyDescent="0.3">
      <c r="B31" s="64"/>
      <c r="C31" s="65"/>
      <c r="D31" s="65"/>
      <c r="E31" s="162"/>
      <c r="F31" s="357"/>
      <c r="G31" s="51"/>
      <c r="H31" s="211">
        <f t="shared" si="0"/>
        <v>31</v>
      </c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284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9"/>
    </row>
    <row r="32" spans="2:81" customFormat="1" ht="14.4" x14ac:dyDescent="0.3">
      <c r="B32" s="64"/>
      <c r="C32" s="65"/>
      <c r="D32" s="65"/>
      <c r="E32" s="162"/>
      <c r="F32" s="357"/>
      <c r="G32" s="51"/>
      <c r="H32" s="211">
        <f t="shared" si="0"/>
        <v>32</v>
      </c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284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9"/>
    </row>
    <row r="33" spans="1:81" customFormat="1" ht="14.4" x14ac:dyDescent="0.3">
      <c r="B33" s="64"/>
      <c r="C33" s="65"/>
      <c r="D33" s="65"/>
      <c r="E33" s="162"/>
      <c r="F33" s="357"/>
      <c r="G33" s="51"/>
      <c r="H33" s="211">
        <f t="shared" si="0"/>
        <v>33</v>
      </c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284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9"/>
    </row>
    <row r="34" spans="1:81" customFormat="1" ht="15.75" thickBot="1" x14ac:dyDescent="0.3">
      <c r="B34" s="226" t="s">
        <v>185</v>
      </c>
      <c r="C34" s="66" t="str">
        <f>"FY"&amp;+'Directions &amp; Set Up'!H53&amp;" Allocation"</f>
        <v>FY15 Allocation</v>
      </c>
      <c r="D34" s="66" t="str">
        <f>"FY"&amp;+'Directions &amp; Set Up'!H52&amp;" Allocation"</f>
        <v>FY16 Allocation</v>
      </c>
      <c r="E34" s="66" t="str">
        <f>"FY"&amp;+'Directions &amp; Set Up'!H51&amp;" Request"</f>
        <v>FY17 Request</v>
      </c>
      <c r="F34" s="253" t="s">
        <v>173</v>
      </c>
      <c r="G34" s="51"/>
      <c r="H34" s="211">
        <f t="shared" si="0"/>
        <v>34</v>
      </c>
      <c r="I34" s="108"/>
      <c r="J34" s="108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28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108"/>
      <c r="CC34" s="109"/>
    </row>
    <row r="35" spans="1:81" customFormat="1" thickBot="1" x14ac:dyDescent="0.35">
      <c r="A35" s="364" t="s">
        <v>61</v>
      </c>
      <c r="B35" s="228" t="str">
        <f>" Fund: "&amp;+C84&amp;"; "&amp;+'Directions &amp; Set Up'!C43&amp;"; "&amp; "Unit Cost = $"&amp;+E93</f>
        <v xml:space="preserve"> Fund: Drop Down Menu; Program Name 1; Unit Cost = $0</v>
      </c>
      <c r="C35" s="229">
        <f>+C96</f>
        <v>0</v>
      </c>
      <c r="D35" s="229">
        <f>+D96</f>
        <v>0</v>
      </c>
      <c r="E35" s="252">
        <f>+E96</f>
        <v>0</v>
      </c>
      <c r="F35" s="254" t="s">
        <v>41</v>
      </c>
      <c r="G35" s="51"/>
      <c r="H35" s="211">
        <f t="shared" si="0"/>
        <v>35</v>
      </c>
      <c r="I35" s="108"/>
      <c r="J35" s="108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28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45"/>
      <c r="BC35" s="45"/>
      <c r="BD35" s="108"/>
      <c r="BE35" s="108"/>
      <c r="BF35" s="108"/>
      <c r="BG35" s="108"/>
      <c r="BH35" s="108"/>
      <c r="BI35" s="108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108"/>
      <c r="CC35" s="109"/>
    </row>
    <row r="36" spans="1:81" customFormat="1" ht="14.4" x14ac:dyDescent="0.3">
      <c r="A36" s="364"/>
      <c r="B36" s="228" t="str">
        <f>" Fund: "&amp;+C135&amp;"; "&amp;+'Directions &amp; Set Up'!C44&amp;"; "&amp; "Unit Cost = $"&amp;+E144</f>
        <v xml:space="preserve"> Fund: Drop Down Menu; Program Name 2; Unit Cost = $0</v>
      </c>
      <c r="C36" s="229">
        <f>+C147</f>
        <v>0</v>
      </c>
      <c r="D36" s="229">
        <f>+D147</f>
        <v>0</v>
      </c>
      <c r="E36" s="229">
        <f>+E147</f>
        <v>0</v>
      </c>
      <c r="F36" s="360"/>
      <c r="G36" s="51"/>
      <c r="H36" s="211">
        <f t="shared" si="0"/>
        <v>36</v>
      </c>
      <c r="I36" s="108"/>
      <c r="J36" s="108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28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108"/>
      <c r="BE36" s="108"/>
      <c r="BF36" s="108"/>
      <c r="BG36" s="108"/>
      <c r="BH36" s="108"/>
      <c r="BI36" s="108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108"/>
      <c r="CC36" s="109"/>
    </row>
    <row r="37" spans="1:81" customFormat="1" ht="14.4" x14ac:dyDescent="0.3">
      <c r="A37" s="364"/>
      <c r="B37" s="228" t="str">
        <f>" Fund: "&amp;+C186&amp;"; "&amp;+'Directions &amp; Set Up'!C45&amp;"; "&amp; "Unit Cost = $"&amp;+E195</f>
        <v xml:space="preserve"> Fund: Drop Down Menu; Program Name 3; Unit Cost = $0</v>
      </c>
      <c r="C37" s="229">
        <f>+C198</f>
        <v>0</v>
      </c>
      <c r="D37" s="229">
        <f>+D198</f>
        <v>0</v>
      </c>
      <c r="E37" s="229">
        <f>+E198</f>
        <v>0</v>
      </c>
      <c r="F37" s="361"/>
      <c r="G37" s="51"/>
      <c r="H37" s="211">
        <f t="shared" si="0"/>
        <v>37</v>
      </c>
      <c r="I37" s="108"/>
      <c r="J37" s="108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28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108"/>
      <c r="BE37" s="108"/>
      <c r="BF37" s="108"/>
      <c r="BG37" s="108"/>
      <c r="BH37" s="108"/>
      <c r="BI37" s="108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108"/>
      <c r="CC37" s="109"/>
    </row>
    <row r="38" spans="1:81" customFormat="1" ht="14.4" x14ac:dyDescent="0.3">
      <c r="A38" s="364"/>
      <c r="B38" s="228" t="str">
        <f>+" Fund: "&amp;+C237&amp;"; "&amp;+'Directions &amp; Set Up'!C46&amp;"; "&amp; "Unit Cost = $"&amp;+E246</f>
        <v xml:space="preserve"> Fund: Drop Down Menu; Program Name 4; Unit Cost = $0</v>
      </c>
      <c r="C38" s="229">
        <f>+C249</f>
        <v>0</v>
      </c>
      <c r="D38" s="229">
        <f>+D249</f>
        <v>0</v>
      </c>
      <c r="E38" s="229">
        <f>+E249</f>
        <v>0</v>
      </c>
      <c r="F38" s="361"/>
      <c r="G38" s="51"/>
      <c r="H38" s="211">
        <f t="shared" si="0"/>
        <v>38</v>
      </c>
      <c r="I38" s="108"/>
      <c r="J38" s="108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28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108"/>
      <c r="BE38" s="108"/>
      <c r="BF38" s="108"/>
      <c r="BG38" s="108"/>
      <c r="BH38" s="108"/>
      <c r="BI38" s="108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108"/>
      <c r="CC38" s="109"/>
    </row>
    <row r="39" spans="1:81" customFormat="1" ht="14.4" x14ac:dyDescent="0.3">
      <c r="A39" s="364"/>
      <c r="B39" s="228" t="str">
        <f>" Fund: "&amp;+C288&amp;"; "&amp;+'Directions &amp; Set Up'!C47&amp;"; "&amp; "Unit Cost = $"&amp;+E297</f>
        <v xml:space="preserve"> Fund: Drop Down Menu; Program Name 5; Unit Cost = $0</v>
      </c>
      <c r="C39" s="229">
        <f>+C300</f>
        <v>0</v>
      </c>
      <c r="D39" s="229">
        <f>+D300</f>
        <v>0</v>
      </c>
      <c r="E39" s="229">
        <f>+E300</f>
        <v>0</v>
      </c>
      <c r="F39" s="361"/>
      <c r="G39" s="51"/>
      <c r="H39" s="211">
        <f t="shared" si="0"/>
        <v>39</v>
      </c>
      <c r="I39" s="108"/>
      <c r="J39" s="108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28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108"/>
      <c r="CC39" s="109"/>
    </row>
    <row r="40" spans="1:81" customFormat="1" ht="14.4" x14ac:dyDescent="0.3">
      <c r="A40" s="364"/>
      <c r="B40" s="228" t="str">
        <f>" Fund: "&amp;+C339&amp;"; "&amp;+'Directions &amp; Set Up'!C48&amp;"; "&amp; "Unit Cost = $"&amp;+E348</f>
        <v xml:space="preserve"> Fund: Drop Down Menu; Program Name 6; Unit Cost = $0</v>
      </c>
      <c r="C40" s="229">
        <f>+C351</f>
        <v>0</v>
      </c>
      <c r="D40" s="229">
        <f>+D351</f>
        <v>0</v>
      </c>
      <c r="E40" s="229">
        <f>+E351</f>
        <v>0</v>
      </c>
      <c r="F40" s="361"/>
      <c r="G40" s="51"/>
      <c r="H40" s="211">
        <f t="shared" si="0"/>
        <v>40</v>
      </c>
      <c r="I40" s="108"/>
      <c r="J40" s="108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28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108"/>
      <c r="CC40" s="109"/>
    </row>
    <row r="41" spans="1:81" customFormat="1" thickBot="1" x14ac:dyDescent="0.35">
      <c r="B41" s="226" t="s">
        <v>180</v>
      </c>
      <c r="C41" s="227">
        <f>SUM(C35:C40)</f>
        <v>0</v>
      </c>
      <c r="D41" s="227">
        <f t="shared" ref="D41" si="1">SUM(D35:D40)</f>
        <v>0</v>
      </c>
      <c r="E41" s="227">
        <f>SUM(E35:E40)</f>
        <v>0</v>
      </c>
      <c r="F41" s="362"/>
      <c r="G41" s="51"/>
      <c r="H41" s="211">
        <f t="shared" si="0"/>
        <v>41</v>
      </c>
      <c r="I41" s="108"/>
      <c r="J41" s="108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28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108"/>
      <c r="CC41" s="109"/>
    </row>
    <row r="42" spans="1:81" customFormat="1" ht="15.75" customHeight="1" thickBot="1" x14ac:dyDescent="0.35">
      <c r="A42" s="364" t="s">
        <v>62</v>
      </c>
      <c r="B42" s="228" t="str">
        <f t="shared" ref="B42:B47" si="2">+B35</f>
        <v xml:space="preserve"> Fund: Drop Down Menu; Program Name 1; Unit Cost = $0</v>
      </c>
      <c r="C42" s="229">
        <f>+C99</f>
        <v>0</v>
      </c>
      <c r="D42" s="229">
        <f>+D99</f>
        <v>0</v>
      </c>
      <c r="E42" s="229">
        <f>+E99</f>
        <v>0</v>
      </c>
      <c r="F42" s="66" t="s">
        <v>42</v>
      </c>
      <c r="G42" s="51"/>
      <c r="H42" s="211">
        <f t="shared" si="0"/>
        <v>42</v>
      </c>
      <c r="I42" s="108"/>
      <c r="J42" s="108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28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108"/>
      <c r="CC42" s="109"/>
    </row>
    <row r="43" spans="1:81" customFormat="1" ht="14.4" x14ac:dyDescent="0.3">
      <c r="A43" s="364"/>
      <c r="B43" s="228" t="str">
        <f t="shared" si="2"/>
        <v xml:space="preserve"> Fund: Drop Down Menu; Program Name 2; Unit Cost = $0</v>
      </c>
      <c r="C43" s="229">
        <f>+C150</f>
        <v>0</v>
      </c>
      <c r="D43" s="229">
        <f>+D150</f>
        <v>0</v>
      </c>
      <c r="E43" s="229">
        <f>+E150</f>
        <v>0</v>
      </c>
      <c r="F43" s="360"/>
      <c r="G43" s="51"/>
      <c r="H43" s="211">
        <f t="shared" si="0"/>
        <v>43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28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108"/>
      <c r="CC43" s="109"/>
    </row>
    <row r="44" spans="1:81" customFormat="1" ht="14.4" x14ac:dyDescent="0.3">
      <c r="A44" s="364"/>
      <c r="B44" s="228" t="str">
        <f t="shared" si="2"/>
        <v xml:space="preserve"> Fund: Drop Down Menu; Program Name 3; Unit Cost = $0</v>
      </c>
      <c r="C44" s="229">
        <f>+C201</f>
        <v>0</v>
      </c>
      <c r="D44" s="229">
        <f>+D201</f>
        <v>0</v>
      </c>
      <c r="E44" s="229">
        <f>+E201</f>
        <v>0</v>
      </c>
      <c r="F44" s="361"/>
      <c r="G44" s="51"/>
      <c r="H44" s="211">
        <f t="shared" si="0"/>
        <v>44</v>
      </c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28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108"/>
      <c r="CC44" s="109"/>
    </row>
    <row r="45" spans="1:81" customFormat="1" ht="14.4" x14ac:dyDescent="0.3">
      <c r="A45" s="364"/>
      <c r="B45" s="228" t="str">
        <f t="shared" si="2"/>
        <v xml:space="preserve"> Fund: Drop Down Menu; Program Name 4; Unit Cost = $0</v>
      </c>
      <c r="C45" s="229">
        <f>+C252</f>
        <v>0</v>
      </c>
      <c r="D45" s="229">
        <f>+D252</f>
        <v>0</v>
      </c>
      <c r="E45" s="229">
        <f>+E252</f>
        <v>0</v>
      </c>
      <c r="F45" s="361"/>
      <c r="G45" s="51"/>
      <c r="H45" s="211">
        <f t="shared" si="0"/>
        <v>45</v>
      </c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28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108"/>
      <c r="CC45" s="109"/>
    </row>
    <row r="46" spans="1:81" customFormat="1" ht="14.4" x14ac:dyDescent="0.3">
      <c r="A46" s="364"/>
      <c r="B46" s="228" t="str">
        <f t="shared" si="2"/>
        <v xml:space="preserve"> Fund: Drop Down Menu; Program Name 5; Unit Cost = $0</v>
      </c>
      <c r="C46" s="229">
        <f>+C303</f>
        <v>0</v>
      </c>
      <c r="D46" s="229">
        <f>+D303</f>
        <v>0</v>
      </c>
      <c r="E46" s="229">
        <f>+E303</f>
        <v>0</v>
      </c>
      <c r="F46" s="361"/>
      <c r="G46" s="51"/>
      <c r="H46" s="211">
        <f t="shared" si="0"/>
        <v>46</v>
      </c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28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108"/>
      <c r="CC46" s="109"/>
    </row>
    <row r="47" spans="1:81" customFormat="1" ht="14.4" x14ac:dyDescent="0.3">
      <c r="A47" s="364"/>
      <c r="B47" s="228" t="str">
        <f t="shared" si="2"/>
        <v xml:space="preserve"> Fund: Drop Down Menu; Program Name 6; Unit Cost = $0</v>
      </c>
      <c r="C47" s="229">
        <f>+C354</f>
        <v>0</v>
      </c>
      <c r="D47" s="229">
        <f>+D354</f>
        <v>0</v>
      </c>
      <c r="E47" s="229">
        <f>+E354</f>
        <v>0</v>
      </c>
      <c r="F47" s="361"/>
      <c r="G47" s="51"/>
      <c r="H47" s="211">
        <f t="shared" si="0"/>
        <v>47</v>
      </c>
      <c r="I47" s="108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28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108"/>
      <c r="CC47" s="109"/>
    </row>
    <row r="48" spans="1:81" customFormat="1" thickBot="1" x14ac:dyDescent="0.35">
      <c r="B48" s="226" t="s">
        <v>181</v>
      </c>
      <c r="C48" s="227">
        <f>SUM(C42:C47)</f>
        <v>0</v>
      </c>
      <c r="D48" s="227">
        <f t="shared" ref="D48" si="3">SUM(D42:D47)</f>
        <v>0</v>
      </c>
      <c r="E48" s="227">
        <f>SUM(E42:E47)</f>
        <v>0</v>
      </c>
      <c r="F48" s="362"/>
      <c r="G48" s="51"/>
      <c r="H48" s="211">
        <f t="shared" si="0"/>
        <v>48</v>
      </c>
      <c r="I48" s="108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28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108"/>
      <c r="CC48" s="109"/>
    </row>
    <row r="49" spans="1:81" customFormat="1" ht="15.75" customHeight="1" thickBot="1" x14ac:dyDescent="0.35">
      <c r="A49" s="364" t="s">
        <v>63</v>
      </c>
      <c r="B49" s="228" t="str">
        <f t="shared" ref="B49:B54" si="4">+B42</f>
        <v xml:space="preserve"> Fund: Drop Down Menu; Program Name 1; Unit Cost = $0</v>
      </c>
      <c r="C49" s="229">
        <f>+C102</f>
        <v>0</v>
      </c>
      <c r="D49" s="229">
        <f>+D102</f>
        <v>0</v>
      </c>
      <c r="E49" s="229">
        <f>+E102</f>
        <v>0</v>
      </c>
      <c r="F49" s="66" t="s">
        <v>43</v>
      </c>
      <c r="G49" s="51"/>
      <c r="H49" s="211">
        <f t="shared" si="0"/>
        <v>49</v>
      </c>
      <c r="I49" s="108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28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108"/>
      <c r="CC49" s="109"/>
    </row>
    <row r="50" spans="1:81" customFormat="1" ht="14.4" x14ac:dyDescent="0.3">
      <c r="A50" s="364"/>
      <c r="B50" s="228" t="str">
        <f t="shared" si="4"/>
        <v xml:space="preserve"> Fund: Drop Down Menu; Program Name 2; Unit Cost = $0</v>
      </c>
      <c r="C50" s="229">
        <f>+C153</f>
        <v>0</v>
      </c>
      <c r="D50" s="229">
        <f>+D153</f>
        <v>0</v>
      </c>
      <c r="E50" s="229">
        <f>+E153</f>
        <v>0</v>
      </c>
      <c r="F50" s="360"/>
      <c r="G50" s="51"/>
      <c r="H50" s="211">
        <f t="shared" si="0"/>
        <v>50</v>
      </c>
      <c r="I50" s="108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28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108"/>
      <c r="CC50" s="109"/>
    </row>
    <row r="51" spans="1:81" customFormat="1" ht="14.4" x14ac:dyDescent="0.3">
      <c r="A51" s="364"/>
      <c r="B51" s="228" t="str">
        <f t="shared" si="4"/>
        <v xml:space="preserve"> Fund: Drop Down Menu; Program Name 3; Unit Cost = $0</v>
      </c>
      <c r="C51" s="229">
        <f>+C204</f>
        <v>0</v>
      </c>
      <c r="D51" s="229">
        <f>+D204</f>
        <v>0</v>
      </c>
      <c r="E51" s="229">
        <f>+E204</f>
        <v>0</v>
      </c>
      <c r="F51" s="361"/>
      <c r="G51" s="51"/>
      <c r="H51" s="211">
        <f t="shared" si="0"/>
        <v>51</v>
      </c>
      <c r="I51" s="108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28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108"/>
      <c r="CC51" s="109"/>
    </row>
    <row r="52" spans="1:81" customFormat="1" ht="14.4" x14ac:dyDescent="0.3">
      <c r="A52" s="364"/>
      <c r="B52" s="228" t="str">
        <f t="shared" si="4"/>
        <v xml:space="preserve"> Fund: Drop Down Menu; Program Name 4; Unit Cost = $0</v>
      </c>
      <c r="C52" s="229">
        <f>+C255</f>
        <v>0</v>
      </c>
      <c r="D52" s="229">
        <f>+D255</f>
        <v>0</v>
      </c>
      <c r="E52" s="229">
        <f>+E255</f>
        <v>0</v>
      </c>
      <c r="F52" s="361"/>
      <c r="G52" s="51"/>
      <c r="H52" s="211">
        <f t="shared" si="0"/>
        <v>52</v>
      </c>
      <c r="I52" s="108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 t="s">
        <v>498</v>
      </c>
      <c r="X52" s="45"/>
      <c r="Y52" s="285"/>
      <c r="Z52" s="45"/>
      <c r="AA52" s="45"/>
      <c r="AB52" s="45"/>
      <c r="AC52" s="45"/>
      <c r="AD52" s="45"/>
      <c r="AE52" s="45"/>
      <c r="AF52" s="45"/>
      <c r="AG52" s="45"/>
      <c r="AH52" s="369" t="s">
        <v>489</v>
      </c>
      <c r="AI52" s="369"/>
      <c r="AJ52" s="369"/>
      <c r="AK52" s="369"/>
      <c r="AL52" s="369"/>
      <c r="AM52" s="369"/>
      <c r="AN52" s="369"/>
      <c r="AO52" s="369"/>
      <c r="AP52" s="369"/>
      <c r="AQ52" s="369"/>
      <c r="AR52" s="369"/>
      <c r="AS52" s="369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108"/>
      <c r="CC52" s="109"/>
    </row>
    <row r="53" spans="1:81" customFormat="1" ht="14.4" x14ac:dyDescent="0.3">
      <c r="A53" s="364"/>
      <c r="B53" s="228" t="str">
        <f t="shared" si="4"/>
        <v xml:space="preserve"> Fund: Drop Down Menu; Program Name 5; Unit Cost = $0</v>
      </c>
      <c r="C53" s="229">
        <f>+C306</f>
        <v>0</v>
      </c>
      <c r="D53" s="229">
        <f>+D306</f>
        <v>0</v>
      </c>
      <c r="E53" s="229">
        <f>+E306</f>
        <v>0</v>
      </c>
      <c r="F53" s="361"/>
      <c r="G53" s="51"/>
      <c r="H53" s="211">
        <f t="shared" si="0"/>
        <v>53</v>
      </c>
      <c r="I53" s="108"/>
      <c r="J53" s="221" t="s">
        <v>194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28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108"/>
      <c r="CC53" s="109"/>
    </row>
    <row r="54" spans="1:81" customFormat="1" thickBot="1" x14ac:dyDescent="0.35">
      <c r="A54" s="364"/>
      <c r="B54" s="228" t="str">
        <f t="shared" si="4"/>
        <v xml:space="preserve"> Fund: Drop Down Menu; Program Name 6; Unit Cost = $0</v>
      </c>
      <c r="C54" s="229">
        <f>+C357</f>
        <v>0</v>
      </c>
      <c r="D54" s="229">
        <f>+D357</f>
        <v>0</v>
      </c>
      <c r="E54" s="229">
        <f>+E357</f>
        <v>0</v>
      </c>
      <c r="F54" s="361"/>
      <c r="G54" s="51"/>
      <c r="H54" s="211">
        <f t="shared" si="0"/>
        <v>54</v>
      </c>
      <c r="I54" s="108"/>
      <c r="J54" s="212">
        <v>1</v>
      </c>
      <c r="K54" s="212">
        <v>2</v>
      </c>
      <c r="L54" s="212">
        <v>3</v>
      </c>
      <c r="M54" s="212">
        <v>4</v>
      </c>
      <c r="N54" s="212">
        <v>5</v>
      </c>
      <c r="O54" s="212">
        <v>6</v>
      </c>
      <c r="P54" s="212">
        <v>7</v>
      </c>
      <c r="Q54" s="212">
        <v>8</v>
      </c>
      <c r="R54" s="212">
        <v>9</v>
      </c>
      <c r="S54" s="212">
        <v>10</v>
      </c>
      <c r="T54" s="212">
        <v>11</v>
      </c>
      <c r="U54" s="212">
        <v>12</v>
      </c>
      <c r="V54" s="212">
        <v>13</v>
      </c>
      <c r="W54" s="212">
        <v>14</v>
      </c>
      <c r="X54" s="212">
        <v>15</v>
      </c>
      <c r="Y54" s="212">
        <v>16</v>
      </c>
      <c r="Z54" s="212">
        <v>17</v>
      </c>
      <c r="AA54" s="212">
        <v>18</v>
      </c>
      <c r="AB54" s="212">
        <v>19</v>
      </c>
      <c r="AC54" s="212">
        <v>20</v>
      </c>
      <c r="AD54" s="212">
        <v>21</v>
      </c>
      <c r="AE54" s="212">
        <v>22</v>
      </c>
      <c r="AF54" s="212">
        <v>23</v>
      </c>
      <c r="AG54" s="212">
        <v>24</v>
      </c>
      <c r="AH54" s="212">
        <v>25</v>
      </c>
      <c r="AI54" s="212">
        <v>26</v>
      </c>
      <c r="AJ54" s="212">
        <v>27</v>
      </c>
      <c r="AK54" s="212">
        <v>28</v>
      </c>
      <c r="AL54" s="212">
        <v>29</v>
      </c>
      <c r="AM54" s="212">
        <v>30</v>
      </c>
      <c r="AN54" s="212">
        <v>31</v>
      </c>
      <c r="AO54" s="212">
        <v>32</v>
      </c>
      <c r="AP54" s="212">
        <v>33</v>
      </c>
      <c r="AQ54" s="212">
        <v>34</v>
      </c>
      <c r="AR54" s="212">
        <v>35</v>
      </c>
      <c r="AS54" s="212">
        <v>36</v>
      </c>
      <c r="AT54" s="212">
        <v>37</v>
      </c>
      <c r="AU54" s="212">
        <v>38</v>
      </c>
      <c r="AV54" s="212">
        <v>39</v>
      </c>
      <c r="AW54" s="212">
        <v>40</v>
      </c>
      <c r="AX54" s="212">
        <v>41</v>
      </c>
      <c r="AY54" s="212">
        <v>42</v>
      </c>
      <c r="AZ54" s="212">
        <v>43</v>
      </c>
      <c r="BA54" s="212">
        <v>44</v>
      </c>
      <c r="BB54" s="212">
        <v>45</v>
      </c>
      <c r="BC54" s="212">
        <v>46</v>
      </c>
      <c r="BD54" s="212">
        <v>47</v>
      </c>
      <c r="BE54" s="212">
        <v>48</v>
      </c>
      <c r="BF54" s="212">
        <v>49</v>
      </c>
      <c r="BG54" s="212">
        <v>50</v>
      </c>
      <c r="BH54" s="212">
        <v>51</v>
      </c>
      <c r="BI54" s="212">
        <v>52</v>
      </c>
      <c r="BJ54" s="212">
        <v>53</v>
      </c>
      <c r="BK54" s="212">
        <v>54</v>
      </c>
      <c r="BL54" s="212">
        <v>55</v>
      </c>
      <c r="BM54" s="212">
        <v>56</v>
      </c>
      <c r="BN54" s="212">
        <v>57</v>
      </c>
      <c r="BO54" s="212">
        <v>58</v>
      </c>
      <c r="BP54" s="212">
        <v>59</v>
      </c>
      <c r="BQ54" s="212">
        <v>60</v>
      </c>
      <c r="BR54" s="212">
        <v>61</v>
      </c>
      <c r="BS54" s="212">
        <v>62</v>
      </c>
      <c r="BT54" s="212">
        <v>63</v>
      </c>
      <c r="BU54" s="212">
        <v>64</v>
      </c>
      <c r="BV54" s="212">
        <v>65</v>
      </c>
      <c r="BW54" s="212">
        <v>66</v>
      </c>
      <c r="BX54" s="212">
        <v>67</v>
      </c>
      <c r="BY54" s="212">
        <v>68</v>
      </c>
      <c r="BZ54" s="212">
        <v>69</v>
      </c>
      <c r="CA54" s="212">
        <v>70</v>
      </c>
      <c r="CB54" s="108"/>
      <c r="CC54" s="109"/>
    </row>
    <row r="55" spans="1:81" customFormat="1" ht="16.2" thickBot="1" x14ac:dyDescent="0.35">
      <c r="B55" s="226" t="s">
        <v>182</v>
      </c>
      <c r="C55" s="227">
        <f>SUM(C49:C54)</f>
        <v>0</v>
      </c>
      <c r="D55" s="227">
        <f t="shared" ref="D55" si="5">SUM(D49:D54)</f>
        <v>0</v>
      </c>
      <c r="E55" s="227">
        <f>SUM(E49:E54)</f>
        <v>0</v>
      </c>
      <c r="F55" s="362"/>
      <c r="G55" s="51"/>
      <c r="H55" s="211">
        <f t="shared" si="0"/>
        <v>55</v>
      </c>
      <c r="I55" s="108"/>
      <c r="J55" s="332" t="s">
        <v>168</v>
      </c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3"/>
      <c r="AK55" s="333"/>
      <c r="AL55" s="333"/>
      <c r="AM55" s="333"/>
      <c r="AN55" s="333"/>
      <c r="AO55" s="333"/>
      <c r="AP55" s="334"/>
      <c r="AQ55" s="329" t="s">
        <v>151</v>
      </c>
      <c r="AR55" s="330"/>
      <c r="AS55" s="330"/>
      <c r="AT55" s="330"/>
      <c r="AU55" s="330"/>
      <c r="AV55" s="330"/>
      <c r="AW55" s="330"/>
      <c r="AX55" s="330"/>
      <c r="AY55" s="330"/>
      <c r="AZ55" s="331"/>
      <c r="BA55" s="301"/>
      <c r="BB55" s="327" t="s">
        <v>189</v>
      </c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  <c r="CA55" s="328"/>
      <c r="CB55" s="108"/>
      <c r="CC55" s="109"/>
    </row>
    <row r="56" spans="1:81" customFormat="1" ht="33" customHeight="1" x14ac:dyDescent="0.3">
      <c r="B56" s="336" t="str">
        <f>(+$B$1&amp;" - "&amp;+B57)</f>
        <v>TYPE in cell C40 on "Directions &amp; Set Up" - Program Name 1</v>
      </c>
      <c r="C56" s="337"/>
      <c r="D56" s="337"/>
      <c r="E56" s="337"/>
      <c r="F56" s="207" t="str">
        <f>+B56</f>
        <v>TYPE in cell C40 on "Directions &amp; Set Up" - Program Name 1</v>
      </c>
      <c r="G56" s="51">
        <v>1</v>
      </c>
      <c r="H56" s="211">
        <f t="shared" si="0"/>
        <v>56</v>
      </c>
      <c r="I56" s="108"/>
      <c r="J56" s="119" t="s">
        <v>74</v>
      </c>
      <c r="K56" s="119" t="s">
        <v>95</v>
      </c>
      <c r="L56" s="119" t="s">
        <v>71</v>
      </c>
      <c r="M56" s="119" t="s">
        <v>6</v>
      </c>
      <c r="N56" s="119" t="s">
        <v>161</v>
      </c>
      <c r="O56" s="119" t="s">
        <v>92</v>
      </c>
      <c r="P56" s="119" t="s">
        <v>72</v>
      </c>
      <c r="Q56" s="119" t="s">
        <v>68</v>
      </c>
      <c r="R56" s="119" t="s">
        <v>69</v>
      </c>
      <c r="S56" s="119" t="s">
        <v>73</v>
      </c>
      <c r="T56" s="119" t="s">
        <v>7</v>
      </c>
      <c r="U56" s="119" t="s">
        <v>169</v>
      </c>
      <c r="V56" s="119" t="s">
        <v>45</v>
      </c>
      <c r="W56" s="119" t="s">
        <v>25</v>
      </c>
      <c r="X56" s="119" t="s">
        <v>100</v>
      </c>
      <c r="Y56" s="119" t="s">
        <v>34</v>
      </c>
      <c r="Z56" s="119" t="s">
        <v>93</v>
      </c>
      <c r="AA56" s="119" t="s">
        <v>94</v>
      </c>
      <c r="AB56" s="119" t="s">
        <v>116</v>
      </c>
      <c r="AC56" s="119" t="s">
        <v>117</v>
      </c>
      <c r="AD56" s="119" t="s">
        <v>118</v>
      </c>
      <c r="AE56" s="119" t="s">
        <v>119</v>
      </c>
      <c r="AF56" s="119" t="s">
        <v>113</v>
      </c>
      <c r="AG56" s="119" t="s">
        <v>114</v>
      </c>
      <c r="AH56" s="216" t="s">
        <v>115</v>
      </c>
      <c r="AI56" s="216" t="s">
        <v>201</v>
      </c>
      <c r="AJ56" s="216" t="s">
        <v>482</v>
      </c>
      <c r="AK56" s="216" t="s">
        <v>497</v>
      </c>
      <c r="AL56" s="319" t="s">
        <v>499</v>
      </c>
      <c r="AM56" s="319" t="s">
        <v>500</v>
      </c>
      <c r="AN56" s="119" t="s">
        <v>108</v>
      </c>
      <c r="AO56" s="119" t="s">
        <v>109</v>
      </c>
      <c r="AP56" s="119" t="s">
        <v>110</v>
      </c>
      <c r="AQ56" s="119" t="s">
        <v>35</v>
      </c>
      <c r="AR56" s="119" t="s">
        <v>12</v>
      </c>
      <c r="AS56" s="119" t="s">
        <v>10</v>
      </c>
      <c r="AT56" s="119" t="s">
        <v>11</v>
      </c>
      <c r="AU56" s="119" t="s">
        <v>13</v>
      </c>
      <c r="AV56" s="119" t="s">
        <v>14</v>
      </c>
      <c r="AW56" s="119" t="s">
        <v>16</v>
      </c>
      <c r="AX56" s="119" t="s">
        <v>17</v>
      </c>
      <c r="AY56" s="119" t="s">
        <v>18</v>
      </c>
      <c r="AZ56" s="119" t="s">
        <v>19</v>
      </c>
      <c r="BA56" s="313" t="str">
        <f>+AI56</f>
        <v>Vendor #</v>
      </c>
      <c r="BB56" s="216" t="s">
        <v>196</v>
      </c>
      <c r="BC56" s="119" t="str">
        <f>"PG1;"&amp;" FY"&amp;+E58&amp;" Program Name"</f>
        <v>PG1; FY17 Program Name</v>
      </c>
      <c r="BD56" s="119" t="str">
        <f>"PG1;"&amp;" FY"&amp;+E58&amp;" County Unit Cost"</f>
        <v>PG1; FY17 County Unit Cost</v>
      </c>
      <c r="BE56" s="119" t="str">
        <f>"PG1;"&amp;" FY"&amp;+E58&amp;" Reccommended Allocation"</f>
        <v>PG1; FY17 Reccommended Allocation</v>
      </c>
      <c r="BF56" s="216" t="s">
        <v>120</v>
      </c>
      <c r="BG56" s="119" t="str">
        <f>"PG2;"&amp;" FY"&amp;+E58&amp;" Program Name"</f>
        <v>PG2; FY17 Program Name</v>
      </c>
      <c r="BH56" s="119" t="str">
        <f>"PG2"&amp;" FY"&amp;+E58&amp;" County Unit Cost"</f>
        <v>PG2 FY17 County Unit Cost</v>
      </c>
      <c r="BI56" s="119" t="str">
        <f>"PG2;"&amp;" FY"&amp;+E58&amp;" Reccommended Allocation"</f>
        <v>PG2; FY17 Reccommended Allocation</v>
      </c>
      <c r="BJ56" s="216" t="s">
        <v>121</v>
      </c>
      <c r="BK56" s="119" t="str">
        <f>"PG3;"&amp;" FY"&amp;+E58&amp;" Program Name"</f>
        <v>PG3; FY17 Program Name</v>
      </c>
      <c r="BL56" s="119" t="str">
        <f>"PG3"&amp;" FY"&amp;+E58&amp;" County Unit Cost"</f>
        <v>PG3 FY17 County Unit Cost</v>
      </c>
      <c r="BM56" s="119" t="str">
        <f>"PG3;"&amp;" FY"&amp;+E58&amp;" Reccommended Allocation"</f>
        <v>PG3; FY17 Reccommended Allocation</v>
      </c>
      <c r="BN56" s="216" t="s">
        <v>122</v>
      </c>
      <c r="BO56" s="217" t="s">
        <v>123</v>
      </c>
      <c r="BP56" s="217" t="s">
        <v>124</v>
      </c>
      <c r="BQ56" s="119" t="s">
        <v>125</v>
      </c>
      <c r="BR56" s="216" t="s">
        <v>126</v>
      </c>
      <c r="BS56" s="42" t="s">
        <v>127</v>
      </c>
      <c r="BT56" s="42" t="s">
        <v>128</v>
      </c>
      <c r="BU56" s="119" t="s">
        <v>129</v>
      </c>
      <c r="BV56" s="216" t="s">
        <v>130</v>
      </c>
      <c r="BW56" s="119" t="s">
        <v>131</v>
      </c>
      <c r="BX56" s="119" t="s">
        <v>132</v>
      </c>
      <c r="BY56" s="119" t="s">
        <v>133</v>
      </c>
      <c r="BZ56" s="267" t="s">
        <v>134</v>
      </c>
      <c r="CA56" s="267" t="s">
        <v>143</v>
      </c>
      <c r="CB56" s="108"/>
      <c r="CC56" s="109"/>
    </row>
    <row r="57" spans="1:81" ht="14.4" x14ac:dyDescent="0.3">
      <c r="B57" s="67" t="str">
        <f>+'Directions &amp; Set Up'!C43</f>
        <v>Program Name 1</v>
      </c>
      <c r="C57" s="67" t="s">
        <v>138</v>
      </c>
      <c r="D57" s="67" t="s">
        <v>139</v>
      </c>
      <c r="E57" s="163" t="s">
        <v>190</v>
      </c>
      <c r="F57" s="208" t="str">
        <f>+B57</f>
        <v>Program Name 1</v>
      </c>
      <c r="G57" s="51">
        <v>2</v>
      </c>
      <c r="H57" s="211">
        <f t="shared" si="0"/>
        <v>57</v>
      </c>
      <c r="J57" s="120">
        <v>1</v>
      </c>
      <c r="K57" s="121" t="s">
        <v>41</v>
      </c>
      <c r="L57" s="122" t="str">
        <f>+$B$1</f>
        <v>TYPE in cell C40 on "Directions &amp; Set Up"</v>
      </c>
      <c r="M57" s="122" t="str">
        <f>+B57</f>
        <v>Program Name 1</v>
      </c>
      <c r="N57" s="122" t="str">
        <f>+'Directions &amp; Set Up'!H43</f>
        <v>Drop Down Box</v>
      </c>
      <c r="O57" s="123" t="str">
        <f>+'Application(s)'!$E$58</f>
        <v>17</v>
      </c>
      <c r="P57" s="222">
        <f>+E74</f>
        <v>0</v>
      </c>
      <c r="Q57" s="222">
        <f>+E75</f>
        <v>0</v>
      </c>
      <c r="R57" s="222">
        <f>+E76</f>
        <v>0</v>
      </c>
      <c r="S57" s="126">
        <f>+E77</f>
        <v>0</v>
      </c>
      <c r="T57" s="222">
        <f>+E78</f>
        <v>0</v>
      </c>
      <c r="U57" s="222">
        <f>+E79</f>
        <v>0</v>
      </c>
      <c r="V57" s="244">
        <f>+C81</f>
        <v>0</v>
      </c>
      <c r="W57" s="123" t="str">
        <f>+C82</f>
        <v>Drop Down Menu</v>
      </c>
      <c r="X57" s="123" t="str">
        <f>+C83</f>
        <v>Drop Down Menu</v>
      </c>
      <c r="Y57" s="286" t="str">
        <f>+C84</f>
        <v>Drop Down Menu</v>
      </c>
      <c r="Z57" s="123">
        <f>+B85</f>
        <v>0</v>
      </c>
      <c r="AA57" s="235">
        <f>+E95</f>
        <v>0</v>
      </c>
      <c r="AB57" s="236">
        <f>+C93</f>
        <v>0</v>
      </c>
      <c r="AC57" s="236">
        <f>+D93</f>
        <v>0</v>
      </c>
      <c r="AD57" s="237">
        <f>+E93</f>
        <v>0</v>
      </c>
      <c r="AE57" s="238">
        <f>+C96</f>
        <v>0</v>
      </c>
      <c r="AF57" s="238">
        <f>+D96</f>
        <v>0</v>
      </c>
      <c r="AG57" s="238">
        <f>+E96</f>
        <v>0</v>
      </c>
      <c r="AH57" s="264"/>
      <c r="AI57" s="302" t="e">
        <f t="shared" ref="AI57:AI74" si="6">IF(L57&amp;" for "&amp;K57=VLOOKUP(+L57&amp;" for "&amp;+K57,AcctTable,1,FALSE),VLOOKUP(+L57&amp;" for "&amp;+K57,AcctTable,3,FALSE),"")</f>
        <v>#N/A</v>
      </c>
      <c r="AJ57" s="303" t="e">
        <f t="shared" ref="AJ57:AJ74" si="7">IF(L57&amp;" for "&amp;K57=VLOOKUP(+L57&amp;" for "&amp;+K57,AcctTable,1,FALSE),VLOOKUP(+L57&amp;" for "&amp;+K57,AcctTable,5,FALSE))</f>
        <v>#N/A</v>
      </c>
      <c r="AK57" s="303" t="str">
        <f>+'Directions &amp; Set Up'!$H$43</f>
        <v>Drop Down Box</v>
      </c>
      <c r="AL57" s="320" t="str">
        <f>IF(X57="1/4 Hour",+AD57*4,"Not")</f>
        <v>Not</v>
      </c>
      <c r="AM57" s="320" t="str">
        <f>IF(X57="1/2 Hour",+AD57*4,"Not")</f>
        <v>Not</v>
      </c>
      <c r="AN57" s="213">
        <f t="shared" ref="AN57:AP59" si="8">+C87</f>
        <v>0</v>
      </c>
      <c r="AO57" s="213">
        <f t="shared" si="8"/>
        <v>0</v>
      </c>
      <c r="AP57" s="213">
        <f t="shared" si="8"/>
        <v>0</v>
      </c>
      <c r="AQ57" s="120" t="str">
        <f>+'Application(s)'!$C$7</f>
        <v>Drop Down Menu</v>
      </c>
      <c r="AR57" s="120">
        <f>+'Application(s)'!$C$9</f>
        <v>0</v>
      </c>
      <c r="AS57" s="120">
        <f>+'Application(s)'!$C$10</f>
        <v>0</v>
      </c>
      <c r="AT57" s="120">
        <f>+'Application(s)'!$C$11</f>
        <v>0</v>
      </c>
      <c r="AU57" s="120">
        <f>+'Application(s)'!$C$12</f>
        <v>0</v>
      </c>
      <c r="AV57" s="120">
        <f>+'Application(s)'!$C$13</f>
        <v>0</v>
      </c>
      <c r="AW57" s="120">
        <f>+'Application(s)'!$C$15</f>
        <v>0</v>
      </c>
      <c r="AX57" s="120">
        <f>+'Application(s)'!$C$16</f>
        <v>0</v>
      </c>
      <c r="AY57" s="120">
        <f>+'Application(s)'!$C$17</f>
        <v>0</v>
      </c>
      <c r="AZ57" s="120">
        <f>+'Application(s)'!$C$18</f>
        <v>0</v>
      </c>
      <c r="BA57" s="313" t="e">
        <f>+AI57</f>
        <v>#N/A</v>
      </c>
      <c r="BB57" s="313" t="e">
        <f>+AJ57</f>
        <v>#N/A</v>
      </c>
      <c r="BC57" s="121" t="str">
        <f>+B57</f>
        <v>Program Name 1</v>
      </c>
      <c r="BD57" s="218">
        <f>+E93</f>
        <v>0</v>
      </c>
      <c r="BE57" s="262">
        <f>+AH57</f>
        <v>0</v>
      </c>
      <c r="BF57" s="303" t="e">
        <f>+AJ60</f>
        <v>#N/A</v>
      </c>
      <c r="BG57" s="121" t="str">
        <f>+B108</f>
        <v>Program Name 2</v>
      </c>
      <c r="BH57" s="218">
        <f>+E144</f>
        <v>0</v>
      </c>
      <c r="BI57" s="262">
        <f>+AH60</f>
        <v>0</v>
      </c>
      <c r="BJ57" s="313" t="e">
        <f>+AJ63</f>
        <v>#N/A</v>
      </c>
      <c r="BK57" s="215" t="str">
        <f>+B159</f>
        <v>Program Name 3</v>
      </c>
      <c r="BL57" s="234">
        <f>+E181</f>
        <v>0</v>
      </c>
      <c r="BM57" s="263">
        <f>+AH63</f>
        <v>0</v>
      </c>
      <c r="BN57" s="313" t="e">
        <f>+AJ66</f>
        <v>#N/A</v>
      </c>
      <c r="BO57" s="215" t="str">
        <f>+B210</f>
        <v>Program Name 4</v>
      </c>
      <c r="BP57" s="234">
        <f>+E232</f>
        <v>0</v>
      </c>
      <c r="BQ57" s="263">
        <f>+AH66</f>
        <v>0</v>
      </c>
      <c r="BR57" s="313" t="e">
        <f>+AJ69</f>
        <v>#N/A</v>
      </c>
      <c r="BS57" s="215" t="str">
        <f>+B261</f>
        <v>Program Name 5</v>
      </c>
      <c r="BT57" s="234">
        <f>+E283</f>
        <v>0</v>
      </c>
      <c r="BU57" s="263">
        <f>+AH69</f>
        <v>0</v>
      </c>
      <c r="BV57" s="313" t="e">
        <f>+AJ72</f>
        <v>#N/A</v>
      </c>
      <c r="BW57" s="215" t="str">
        <f>+B312</f>
        <v>Program Name 6</v>
      </c>
      <c r="BX57" s="234">
        <f>+E334</f>
        <v>0</v>
      </c>
      <c r="BY57" s="263">
        <f>+AH72</f>
        <v>0</v>
      </c>
      <c r="BZ57" s="268"/>
      <c r="CA57" s="269">
        <f>+E41</f>
        <v>0</v>
      </c>
    </row>
    <row r="58" spans="1:81" s="39" customFormat="1" ht="14.4" x14ac:dyDescent="0.3">
      <c r="B58" s="118" t="s">
        <v>150</v>
      </c>
      <c r="C58" s="129">
        <f>'Directions &amp; Set Up'!$H$53</f>
        <v>15</v>
      </c>
      <c r="D58" s="129">
        <f>+'Directions &amp; Set Up'!$H$52</f>
        <v>16</v>
      </c>
      <c r="E58" s="164" t="str">
        <f>+'Directions &amp; Set Up'!$H$51</f>
        <v>17</v>
      </c>
      <c r="F58" s="209" t="s">
        <v>82</v>
      </c>
      <c r="G58" s="51">
        <f>+G57+1</f>
        <v>3</v>
      </c>
      <c r="H58" s="211">
        <f t="shared" si="0"/>
        <v>58</v>
      </c>
      <c r="I58" s="110"/>
      <c r="J58" s="121">
        <v>1</v>
      </c>
      <c r="K58" s="121" t="s">
        <v>42</v>
      </c>
      <c r="L58" s="122" t="str">
        <f t="shared" ref="L58:L59" si="9">+$B$1</f>
        <v>TYPE in cell C40 on "Directions &amp; Set Up"</v>
      </c>
      <c r="M58" s="124" t="str">
        <f>+B57</f>
        <v>Program Name 1</v>
      </c>
      <c r="N58" s="124" t="str">
        <f>+N57</f>
        <v>Drop Down Box</v>
      </c>
      <c r="O58" s="125" t="str">
        <f>+'Application(s)'!$E$58</f>
        <v>17</v>
      </c>
      <c r="P58" s="223">
        <f>+E74</f>
        <v>0</v>
      </c>
      <c r="Q58" s="223">
        <f>+E75</f>
        <v>0</v>
      </c>
      <c r="R58" s="223">
        <f>+E76</f>
        <v>0</v>
      </c>
      <c r="S58" s="127">
        <f>+E77</f>
        <v>0</v>
      </c>
      <c r="T58" s="223">
        <f>+E78</f>
        <v>0</v>
      </c>
      <c r="U58" s="223">
        <f>+E79</f>
        <v>0</v>
      </c>
      <c r="V58" s="245">
        <f>+C81</f>
        <v>0</v>
      </c>
      <c r="W58" s="125" t="str">
        <f>+C82</f>
        <v>Drop Down Menu</v>
      </c>
      <c r="X58" s="125" t="str">
        <f>+C83</f>
        <v>Drop Down Menu</v>
      </c>
      <c r="Y58" s="287" t="str">
        <f>+C84</f>
        <v>Drop Down Menu</v>
      </c>
      <c r="Z58" s="125">
        <f>+B85</f>
        <v>0</v>
      </c>
      <c r="AA58" s="239">
        <f>+E98</f>
        <v>0</v>
      </c>
      <c r="AB58" s="240">
        <f>+C93</f>
        <v>0</v>
      </c>
      <c r="AC58" s="240">
        <f>+D93</f>
        <v>0</v>
      </c>
      <c r="AD58" s="218">
        <f>+E93</f>
        <v>0</v>
      </c>
      <c r="AE58" s="241">
        <f>+C99</f>
        <v>0</v>
      </c>
      <c r="AF58" s="241">
        <f>+D99</f>
        <v>0</v>
      </c>
      <c r="AG58" s="241">
        <f>+E99</f>
        <v>0</v>
      </c>
      <c r="AH58" s="264"/>
      <c r="AI58" s="302" t="e">
        <f t="shared" si="6"/>
        <v>#N/A</v>
      </c>
      <c r="AJ58" s="303" t="e">
        <f t="shared" si="7"/>
        <v>#N/A</v>
      </c>
      <c r="AK58" s="303" t="str">
        <f>+AK57</f>
        <v>Drop Down Box</v>
      </c>
      <c r="AL58" s="320" t="str">
        <f t="shared" ref="AL58:AL74" si="10">IF(X58="1/4 Hour",+AD58*4,"Not")</f>
        <v>Not</v>
      </c>
      <c r="AM58" s="320" t="str">
        <f t="shared" ref="AM58:AM74" si="11">IF(X58="1/2 Hour",+AD58*4,"Not")</f>
        <v>Not</v>
      </c>
      <c r="AN58" s="214">
        <f t="shared" si="8"/>
        <v>0</v>
      </c>
      <c r="AO58" s="214">
        <f t="shared" si="8"/>
        <v>0</v>
      </c>
      <c r="AP58" s="214">
        <f t="shared" si="8"/>
        <v>0</v>
      </c>
      <c r="AQ58" s="121" t="str">
        <f>+'Application(s)'!$C$7</f>
        <v>Drop Down Menu</v>
      </c>
      <c r="AR58" s="121">
        <f>+'Application(s)'!$C$9</f>
        <v>0</v>
      </c>
      <c r="AS58" s="121">
        <f>+'Application(s)'!$C$10</f>
        <v>0</v>
      </c>
      <c r="AT58" s="121">
        <f>+'Application(s)'!$C$11</f>
        <v>0</v>
      </c>
      <c r="AU58" s="121">
        <f>+'Application(s)'!$C$12</f>
        <v>0</v>
      </c>
      <c r="AV58" s="121">
        <f>+'Application(s)'!$C$13</f>
        <v>0</v>
      </c>
      <c r="AW58" s="121">
        <f>+'Application(s)'!$C$15</f>
        <v>0</v>
      </c>
      <c r="AX58" s="121">
        <f>+'Application(s)'!$C$16</f>
        <v>0</v>
      </c>
      <c r="AY58" s="121">
        <f>+'Application(s)'!$C$17</f>
        <v>0</v>
      </c>
      <c r="AZ58" s="121">
        <f>+'Application(s)'!$C$18</f>
        <v>0</v>
      </c>
      <c r="BA58" s="313" t="e">
        <f>+AI58</f>
        <v>#N/A</v>
      </c>
      <c r="BB58" s="313" t="e">
        <f>+AJ58</f>
        <v>#N/A</v>
      </c>
      <c r="BC58" s="121" t="str">
        <f>+B57</f>
        <v>Program Name 1</v>
      </c>
      <c r="BD58" s="219">
        <f>+E93</f>
        <v>0</v>
      </c>
      <c r="BE58" s="263">
        <f>+AH58</f>
        <v>0</v>
      </c>
      <c r="BF58" s="303" t="e">
        <f t="shared" ref="BF58:BF59" si="12">+AJ61</f>
        <v>#N/A</v>
      </c>
      <c r="BG58" s="220" t="str">
        <f>+B108</f>
        <v>Program Name 2</v>
      </c>
      <c r="BH58" s="219">
        <f>+BH57</f>
        <v>0</v>
      </c>
      <c r="BI58" s="262">
        <f t="shared" ref="BI58:BI59" si="13">+AH61</f>
        <v>0</v>
      </c>
      <c r="BJ58" s="313" t="e">
        <f t="shared" ref="BJ58:BJ59" si="14">+AJ64</f>
        <v>#N/A</v>
      </c>
      <c r="BK58" s="215" t="str">
        <f>+BK57</f>
        <v>Program Name 3</v>
      </c>
      <c r="BL58" s="234">
        <f>+BL57</f>
        <v>0</v>
      </c>
      <c r="BM58" s="263">
        <f t="shared" ref="BM58:BM59" si="15">+AH64</f>
        <v>0</v>
      </c>
      <c r="BN58" s="313" t="e">
        <f t="shared" ref="BN58:BN59" si="16">+AJ67</f>
        <v>#N/A</v>
      </c>
      <c r="BO58" s="215" t="str">
        <f>+BO57</f>
        <v>Program Name 4</v>
      </c>
      <c r="BP58" s="234">
        <f>+BP57</f>
        <v>0</v>
      </c>
      <c r="BQ58" s="263">
        <f t="shared" ref="BQ58:BQ59" si="17">+AH67</f>
        <v>0</v>
      </c>
      <c r="BR58" s="313" t="e">
        <f t="shared" ref="BR58:BR59" si="18">+AJ70</f>
        <v>#N/A</v>
      </c>
      <c r="BS58" s="215" t="str">
        <f>+BS57</f>
        <v>Program Name 5</v>
      </c>
      <c r="BT58" s="234">
        <f>+BT57</f>
        <v>0</v>
      </c>
      <c r="BU58" s="263">
        <f t="shared" ref="BU58:BU59" si="19">+AH70</f>
        <v>0</v>
      </c>
      <c r="BV58" s="313" t="e">
        <f t="shared" ref="BV58:BV59" si="20">+AJ73</f>
        <v>#N/A</v>
      </c>
      <c r="BW58" s="215" t="str">
        <f>+BW57</f>
        <v>Program Name 6</v>
      </c>
      <c r="BX58" s="234">
        <f>+BX57</f>
        <v>0</v>
      </c>
      <c r="BY58" s="263">
        <f t="shared" ref="BY58:BY59" si="21">+AH73</f>
        <v>0</v>
      </c>
      <c r="BZ58" s="268"/>
      <c r="CA58" s="269">
        <f>+E48</f>
        <v>0</v>
      </c>
      <c r="CB58" s="110"/>
      <c r="CC58" s="112"/>
    </row>
    <row r="59" spans="1:81" ht="14.4" x14ac:dyDescent="0.3">
      <c r="B59" s="68"/>
      <c r="C59" s="69"/>
      <c r="D59" s="69"/>
      <c r="E59" s="165"/>
      <c r="F59" s="344"/>
      <c r="G59" s="51">
        <f t="shared" ref="G59:H106" si="22">+G58+1</f>
        <v>4</v>
      </c>
      <c r="H59" s="211">
        <f t="shared" si="0"/>
        <v>59</v>
      </c>
      <c r="J59" s="120">
        <v>1</v>
      </c>
      <c r="K59" s="121" t="s">
        <v>43</v>
      </c>
      <c r="L59" s="122" t="str">
        <f t="shared" si="9"/>
        <v>TYPE in cell C40 on "Directions &amp; Set Up"</v>
      </c>
      <c r="M59" s="122" t="str">
        <f>+B57</f>
        <v>Program Name 1</v>
      </c>
      <c r="N59" s="122" t="str">
        <f>+N58</f>
        <v>Drop Down Box</v>
      </c>
      <c r="O59" s="123" t="str">
        <f>+'Application(s)'!$E$58</f>
        <v>17</v>
      </c>
      <c r="P59" s="222">
        <f>+E74</f>
        <v>0</v>
      </c>
      <c r="Q59" s="222">
        <f>+E75</f>
        <v>0</v>
      </c>
      <c r="R59" s="222">
        <f>+E76</f>
        <v>0</v>
      </c>
      <c r="S59" s="126">
        <f>+E77</f>
        <v>0</v>
      </c>
      <c r="T59" s="222">
        <f>+E78</f>
        <v>0</v>
      </c>
      <c r="U59" s="222">
        <f>+E79</f>
        <v>0</v>
      </c>
      <c r="V59" s="244">
        <f>+C81</f>
        <v>0</v>
      </c>
      <c r="W59" s="123" t="str">
        <f>+C82</f>
        <v>Drop Down Menu</v>
      </c>
      <c r="X59" s="123" t="str">
        <f>+C83</f>
        <v>Drop Down Menu</v>
      </c>
      <c r="Y59" s="286" t="str">
        <f>+C84</f>
        <v>Drop Down Menu</v>
      </c>
      <c r="Z59" s="123">
        <f>+B85</f>
        <v>0</v>
      </c>
      <c r="AA59" s="235">
        <f>+E101</f>
        <v>0</v>
      </c>
      <c r="AB59" s="236">
        <f>+C93</f>
        <v>0</v>
      </c>
      <c r="AC59" s="236">
        <f>+D93</f>
        <v>0</v>
      </c>
      <c r="AD59" s="237">
        <f>+E93</f>
        <v>0</v>
      </c>
      <c r="AE59" s="238">
        <f>+C102</f>
        <v>0</v>
      </c>
      <c r="AF59" s="238">
        <f>+D102</f>
        <v>0</v>
      </c>
      <c r="AG59" s="238">
        <f>+E102</f>
        <v>0</v>
      </c>
      <c r="AH59" s="264"/>
      <c r="AI59" s="302" t="e">
        <f t="shared" si="6"/>
        <v>#N/A</v>
      </c>
      <c r="AJ59" s="303" t="e">
        <f t="shared" si="7"/>
        <v>#N/A</v>
      </c>
      <c r="AK59" s="303" t="str">
        <f>+AK57</f>
        <v>Drop Down Box</v>
      </c>
      <c r="AL59" s="320" t="str">
        <f t="shared" si="10"/>
        <v>Not</v>
      </c>
      <c r="AM59" s="320" t="str">
        <f t="shared" si="11"/>
        <v>Not</v>
      </c>
      <c r="AN59" s="213">
        <f t="shared" si="8"/>
        <v>0</v>
      </c>
      <c r="AO59" s="213">
        <f t="shared" si="8"/>
        <v>0</v>
      </c>
      <c r="AP59" s="213">
        <f t="shared" si="8"/>
        <v>0</v>
      </c>
      <c r="AQ59" s="120" t="str">
        <f>+'Application(s)'!$C$7</f>
        <v>Drop Down Menu</v>
      </c>
      <c r="AR59" s="120">
        <f>+'Application(s)'!$C$9</f>
        <v>0</v>
      </c>
      <c r="AS59" s="120">
        <f>+'Application(s)'!$C$10</f>
        <v>0</v>
      </c>
      <c r="AT59" s="120">
        <f>+'Application(s)'!$C$11</f>
        <v>0</v>
      </c>
      <c r="AU59" s="120">
        <f>+'Application(s)'!$C$12</f>
        <v>0</v>
      </c>
      <c r="AV59" s="120">
        <f>+'Application(s)'!$C$13</f>
        <v>0</v>
      </c>
      <c r="AW59" s="120">
        <f>+'Application(s)'!$C$15</f>
        <v>0</v>
      </c>
      <c r="AX59" s="120">
        <f>+'Application(s)'!$C$16</f>
        <v>0</v>
      </c>
      <c r="AY59" s="120">
        <f>+'Application(s)'!$C$17</f>
        <v>0</v>
      </c>
      <c r="AZ59" s="120">
        <f>+'Application(s)'!$C$18</f>
        <v>0</v>
      </c>
      <c r="BA59" s="313" t="e">
        <f>+AI59</f>
        <v>#N/A</v>
      </c>
      <c r="BB59" s="313" t="e">
        <f t="shared" ref="BB59" si="23">+AJ59</f>
        <v>#N/A</v>
      </c>
      <c r="BC59" s="121" t="str">
        <f>+B57</f>
        <v>Program Name 1</v>
      </c>
      <c r="BD59" s="219">
        <f>+E93</f>
        <v>0</v>
      </c>
      <c r="BE59" s="263">
        <f>+AH59</f>
        <v>0</v>
      </c>
      <c r="BF59" s="303" t="e">
        <f t="shared" si="12"/>
        <v>#N/A</v>
      </c>
      <c r="BG59" s="220" t="str">
        <f>+B108</f>
        <v>Program Name 2</v>
      </c>
      <c r="BH59" s="219">
        <f>+BH58</f>
        <v>0</v>
      </c>
      <c r="BI59" s="262">
        <f t="shared" si="13"/>
        <v>0</v>
      </c>
      <c r="BJ59" s="313" t="e">
        <f t="shared" si="14"/>
        <v>#N/A</v>
      </c>
      <c r="BK59" s="215" t="str">
        <f>+BK58</f>
        <v>Program Name 3</v>
      </c>
      <c r="BL59" s="234">
        <f>+BL57</f>
        <v>0</v>
      </c>
      <c r="BM59" s="263">
        <f t="shared" si="15"/>
        <v>0</v>
      </c>
      <c r="BN59" s="313" t="e">
        <f t="shared" si="16"/>
        <v>#N/A</v>
      </c>
      <c r="BO59" s="215" t="str">
        <f>+BO57</f>
        <v>Program Name 4</v>
      </c>
      <c r="BP59" s="234">
        <f>+BP57</f>
        <v>0</v>
      </c>
      <c r="BQ59" s="263">
        <f t="shared" si="17"/>
        <v>0</v>
      </c>
      <c r="BR59" s="313" t="e">
        <f t="shared" si="18"/>
        <v>#N/A</v>
      </c>
      <c r="BS59" s="215" t="str">
        <f>+BS57</f>
        <v>Program Name 5</v>
      </c>
      <c r="BT59" s="234">
        <f>+BT57</f>
        <v>0</v>
      </c>
      <c r="BU59" s="263">
        <f t="shared" si="19"/>
        <v>0</v>
      </c>
      <c r="BV59" s="313" t="e">
        <f t="shared" si="20"/>
        <v>#N/A</v>
      </c>
      <c r="BW59" s="215" t="str">
        <f>+BW57</f>
        <v>Program Name 6</v>
      </c>
      <c r="BX59" s="234">
        <f>+BX57</f>
        <v>0</v>
      </c>
      <c r="BY59" s="263">
        <f t="shared" si="21"/>
        <v>0</v>
      </c>
      <c r="BZ59" s="268"/>
      <c r="CA59" s="269">
        <f>+E55</f>
        <v>0</v>
      </c>
    </row>
    <row r="60" spans="1:81" ht="14.4" x14ac:dyDescent="0.3">
      <c r="B60" s="70"/>
      <c r="C60" s="71"/>
      <c r="D60" s="71"/>
      <c r="E60" s="166"/>
      <c r="F60" s="344"/>
      <c r="G60" s="51">
        <f t="shared" si="22"/>
        <v>5</v>
      </c>
      <c r="H60" s="211">
        <f t="shared" si="0"/>
        <v>60</v>
      </c>
      <c r="J60" s="46">
        <v>2</v>
      </c>
      <c r="K60" s="121" t="s">
        <v>41</v>
      </c>
      <c r="L60" s="122" t="str">
        <f>+$B$1</f>
        <v>TYPE in cell C40 on "Directions &amp; Set Up"</v>
      </c>
      <c r="M60" s="122" t="str">
        <f>+B108</f>
        <v>Program Name 2</v>
      </c>
      <c r="N60" s="122" t="str">
        <f>+'Directions &amp; Set Up'!H44</f>
        <v>Drop Down Box</v>
      </c>
      <c r="O60" s="123" t="str">
        <f>+'Application(s)'!$E$58</f>
        <v>17</v>
      </c>
      <c r="P60" s="222">
        <f>+E125</f>
        <v>0</v>
      </c>
      <c r="Q60" s="222">
        <f>+E126</f>
        <v>0</v>
      </c>
      <c r="R60" s="222">
        <f>+E127</f>
        <v>0</v>
      </c>
      <c r="S60" s="126">
        <f>+E128</f>
        <v>0</v>
      </c>
      <c r="T60" s="222">
        <f>+E129</f>
        <v>0</v>
      </c>
      <c r="U60" s="222">
        <f>+E130</f>
        <v>0</v>
      </c>
      <c r="V60" s="244">
        <f>+C132</f>
        <v>0</v>
      </c>
      <c r="W60" s="123" t="str">
        <f>+C133</f>
        <v>Drop Down Menu</v>
      </c>
      <c r="X60" s="123" t="str">
        <f>+C134</f>
        <v>Drop Down Menu</v>
      </c>
      <c r="Y60" s="286" t="str">
        <f>+C135</f>
        <v>Drop Down Menu</v>
      </c>
      <c r="Z60" s="123">
        <f>+B136</f>
        <v>0</v>
      </c>
      <c r="AA60" s="242">
        <f>+E146</f>
        <v>0</v>
      </c>
      <c r="AB60" s="236">
        <f>+C144</f>
        <v>0</v>
      </c>
      <c r="AC60" s="236">
        <f>+D144</f>
        <v>0</v>
      </c>
      <c r="AD60" s="237">
        <f>+E144</f>
        <v>0</v>
      </c>
      <c r="AE60" s="238">
        <f>+C147</f>
        <v>0</v>
      </c>
      <c r="AF60" s="238">
        <f>+D147</f>
        <v>0</v>
      </c>
      <c r="AG60" s="238">
        <f>+E147</f>
        <v>0</v>
      </c>
      <c r="AH60" s="264"/>
      <c r="AI60" s="302" t="e">
        <f t="shared" si="6"/>
        <v>#N/A</v>
      </c>
      <c r="AJ60" s="303" t="e">
        <f t="shared" si="7"/>
        <v>#N/A</v>
      </c>
      <c r="AK60" s="303" t="str">
        <f>+'Directions &amp; Set Up'!$H$44</f>
        <v>Drop Down Box</v>
      </c>
      <c r="AL60" s="320" t="str">
        <f t="shared" si="10"/>
        <v>Not</v>
      </c>
      <c r="AM60" s="320" t="str">
        <f t="shared" si="11"/>
        <v>Not</v>
      </c>
      <c r="AN60" s="213">
        <f t="shared" ref="AN60:AP62" si="24">+C138</f>
        <v>0</v>
      </c>
      <c r="AO60" s="213">
        <f t="shared" si="24"/>
        <v>0</v>
      </c>
      <c r="AP60" s="213">
        <f t="shared" si="24"/>
        <v>0</v>
      </c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</row>
    <row r="61" spans="1:81" ht="14.4" x14ac:dyDescent="0.3">
      <c r="B61" s="70"/>
      <c r="C61" s="71"/>
      <c r="D61" s="71"/>
      <c r="E61" s="166"/>
      <c r="F61" s="344"/>
      <c r="G61" s="51">
        <f t="shared" si="22"/>
        <v>6</v>
      </c>
      <c r="H61" s="211">
        <f t="shared" si="0"/>
        <v>61</v>
      </c>
      <c r="J61" s="111">
        <v>2</v>
      </c>
      <c r="K61" s="121" t="s">
        <v>42</v>
      </c>
      <c r="L61" s="122" t="str">
        <f t="shared" ref="L61:L62" si="25">+$B$1</f>
        <v>TYPE in cell C40 on "Directions &amp; Set Up"</v>
      </c>
      <c r="M61" s="124" t="str">
        <f>+B108</f>
        <v>Program Name 2</v>
      </c>
      <c r="N61" s="124" t="str">
        <f>+N60</f>
        <v>Drop Down Box</v>
      </c>
      <c r="O61" s="125" t="str">
        <f>+'Application(s)'!$E$58</f>
        <v>17</v>
      </c>
      <c r="P61" s="223">
        <f>+E125</f>
        <v>0</v>
      </c>
      <c r="Q61" s="223">
        <f>+E126</f>
        <v>0</v>
      </c>
      <c r="R61" s="223">
        <f>+E127</f>
        <v>0</v>
      </c>
      <c r="S61" s="127">
        <f>+E128</f>
        <v>0</v>
      </c>
      <c r="T61" s="223">
        <f>+E129</f>
        <v>0</v>
      </c>
      <c r="U61" s="223">
        <f>+E130</f>
        <v>0</v>
      </c>
      <c r="V61" s="245">
        <f>+C132</f>
        <v>0</v>
      </c>
      <c r="W61" s="125" t="str">
        <f>+C133</f>
        <v>Drop Down Menu</v>
      </c>
      <c r="X61" s="125" t="str">
        <f>+C134</f>
        <v>Drop Down Menu</v>
      </c>
      <c r="Y61" s="287" t="str">
        <f>+C135</f>
        <v>Drop Down Menu</v>
      </c>
      <c r="Z61" s="125">
        <f>+B136</f>
        <v>0</v>
      </c>
      <c r="AA61" s="243">
        <f>+E149</f>
        <v>0</v>
      </c>
      <c r="AB61" s="240">
        <f>+C144</f>
        <v>0</v>
      </c>
      <c r="AC61" s="240">
        <f>+D144</f>
        <v>0</v>
      </c>
      <c r="AD61" s="218">
        <f>+E144</f>
        <v>0</v>
      </c>
      <c r="AE61" s="241">
        <f>+C150</f>
        <v>0</v>
      </c>
      <c r="AF61" s="241">
        <f>+D150</f>
        <v>0</v>
      </c>
      <c r="AG61" s="241">
        <f>+E150</f>
        <v>0</v>
      </c>
      <c r="AH61" s="264"/>
      <c r="AI61" s="302" t="e">
        <f t="shared" si="6"/>
        <v>#N/A</v>
      </c>
      <c r="AJ61" s="303" t="e">
        <f t="shared" si="7"/>
        <v>#N/A</v>
      </c>
      <c r="AK61" s="303" t="str">
        <f>+AK60</f>
        <v>Drop Down Box</v>
      </c>
      <c r="AL61" s="320" t="str">
        <f t="shared" si="10"/>
        <v>Not</v>
      </c>
      <c r="AM61" s="320" t="str">
        <f t="shared" si="11"/>
        <v>Not</v>
      </c>
      <c r="AN61" s="214">
        <f t="shared" si="24"/>
        <v>0</v>
      </c>
      <c r="AO61" s="214">
        <f t="shared" si="24"/>
        <v>0</v>
      </c>
      <c r="AP61" s="214">
        <f t="shared" si="24"/>
        <v>0</v>
      </c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</row>
    <row r="62" spans="1:81" ht="14.4" x14ac:dyDescent="0.3">
      <c r="B62" s="70"/>
      <c r="C62" s="71"/>
      <c r="D62" s="71"/>
      <c r="E62" s="166"/>
      <c r="F62" s="344"/>
      <c r="G62" s="51">
        <f t="shared" si="22"/>
        <v>7</v>
      </c>
      <c r="H62" s="211">
        <f t="shared" si="0"/>
        <v>62</v>
      </c>
      <c r="J62" s="46">
        <v>2</v>
      </c>
      <c r="K62" s="121" t="s">
        <v>43</v>
      </c>
      <c r="L62" s="122" t="str">
        <f t="shared" si="25"/>
        <v>TYPE in cell C40 on "Directions &amp; Set Up"</v>
      </c>
      <c r="M62" s="122" t="str">
        <f>+B108</f>
        <v>Program Name 2</v>
      </c>
      <c r="N62" s="122" t="str">
        <f>+N60</f>
        <v>Drop Down Box</v>
      </c>
      <c r="O62" s="123" t="str">
        <f>+'Application(s)'!$E$58</f>
        <v>17</v>
      </c>
      <c r="P62" s="222">
        <f>+E125</f>
        <v>0</v>
      </c>
      <c r="Q62" s="222">
        <f>+E126</f>
        <v>0</v>
      </c>
      <c r="R62" s="222">
        <f>+E127</f>
        <v>0</v>
      </c>
      <c r="S62" s="126">
        <f>+E128</f>
        <v>0</v>
      </c>
      <c r="T62" s="222">
        <f>+E129</f>
        <v>0</v>
      </c>
      <c r="U62" s="222">
        <f>+E130</f>
        <v>0</v>
      </c>
      <c r="V62" s="244">
        <f>+C132</f>
        <v>0</v>
      </c>
      <c r="W62" s="123" t="str">
        <f>+C133</f>
        <v>Drop Down Menu</v>
      </c>
      <c r="X62" s="123" t="str">
        <f>+C134</f>
        <v>Drop Down Menu</v>
      </c>
      <c r="Y62" s="286" t="str">
        <f>+C135</f>
        <v>Drop Down Menu</v>
      </c>
      <c r="Z62" s="123">
        <f>+B136</f>
        <v>0</v>
      </c>
      <c r="AA62" s="242">
        <f>+E152</f>
        <v>0</v>
      </c>
      <c r="AB62" s="236">
        <f>+C144</f>
        <v>0</v>
      </c>
      <c r="AC62" s="236">
        <f>+D144</f>
        <v>0</v>
      </c>
      <c r="AD62" s="237">
        <f>+E144</f>
        <v>0</v>
      </c>
      <c r="AE62" s="238">
        <f>+C153</f>
        <v>0</v>
      </c>
      <c r="AF62" s="238">
        <f>+D153</f>
        <v>0</v>
      </c>
      <c r="AG62" s="238">
        <f>+E153</f>
        <v>0</v>
      </c>
      <c r="AH62" s="264"/>
      <c r="AI62" s="302" t="e">
        <f t="shared" si="6"/>
        <v>#N/A</v>
      </c>
      <c r="AJ62" s="303" t="e">
        <f t="shared" si="7"/>
        <v>#N/A</v>
      </c>
      <c r="AK62" s="303" t="str">
        <f>+AK60</f>
        <v>Drop Down Box</v>
      </c>
      <c r="AL62" s="320" t="str">
        <f t="shared" si="10"/>
        <v>Not</v>
      </c>
      <c r="AM62" s="320" t="str">
        <f t="shared" si="11"/>
        <v>Not</v>
      </c>
      <c r="AN62" s="213">
        <f t="shared" si="24"/>
        <v>0</v>
      </c>
      <c r="AO62" s="213">
        <f t="shared" si="24"/>
        <v>0</v>
      </c>
      <c r="AP62" s="213">
        <f t="shared" si="24"/>
        <v>0</v>
      </c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</row>
    <row r="63" spans="1:81" ht="14.4" x14ac:dyDescent="0.3">
      <c r="B63" s="70"/>
      <c r="C63" s="71"/>
      <c r="D63" s="71"/>
      <c r="E63" s="166"/>
      <c r="F63" s="344"/>
      <c r="G63" s="51">
        <f t="shared" si="22"/>
        <v>8</v>
      </c>
      <c r="H63" s="211">
        <f t="shared" si="0"/>
        <v>63</v>
      </c>
      <c r="J63" s="46">
        <v>3</v>
      </c>
      <c r="K63" s="121" t="s">
        <v>41</v>
      </c>
      <c r="L63" s="122" t="str">
        <f>+$B$1</f>
        <v>TYPE in cell C40 on "Directions &amp; Set Up"</v>
      </c>
      <c r="M63" s="122" t="str">
        <f>+B159</f>
        <v>Program Name 3</v>
      </c>
      <c r="N63" s="122" t="str">
        <f>+'Directions &amp; Set Up'!H45</f>
        <v>Drop Down Box</v>
      </c>
      <c r="O63" s="123" t="str">
        <f>+'Application(s)'!$E$58</f>
        <v>17</v>
      </c>
      <c r="P63" s="222">
        <f>+E176</f>
        <v>0</v>
      </c>
      <c r="Q63" s="222">
        <f>+E177</f>
        <v>0</v>
      </c>
      <c r="R63" s="222">
        <f>+E178</f>
        <v>0</v>
      </c>
      <c r="S63" s="126">
        <f>+E179</f>
        <v>0</v>
      </c>
      <c r="T63" s="222">
        <f>+E180</f>
        <v>0</v>
      </c>
      <c r="U63" s="222">
        <f>+E181</f>
        <v>0</v>
      </c>
      <c r="V63" s="244">
        <f>+C183</f>
        <v>0</v>
      </c>
      <c r="W63" s="123" t="str">
        <f>+C184</f>
        <v>Drop Down Menu</v>
      </c>
      <c r="X63" s="123" t="str">
        <f>+C185</f>
        <v>Drop Down Menu</v>
      </c>
      <c r="Y63" s="286" t="str">
        <f>+C186</f>
        <v>Drop Down Menu</v>
      </c>
      <c r="Z63" s="123">
        <f>+B187</f>
        <v>0</v>
      </c>
      <c r="AA63" s="242">
        <f>+E197</f>
        <v>0</v>
      </c>
      <c r="AB63" s="236">
        <f>+C195</f>
        <v>0</v>
      </c>
      <c r="AC63" s="236">
        <f>+D195</f>
        <v>0</v>
      </c>
      <c r="AD63" s="237">
        <f>+E195</f>
        <v>0</v>
      </c>
      <c r="AE63" s="238">
        <f>+C198</f>
        <v>0</v>
      </c>
      <c r="AF63" s="238">
        <f>+D198</f>
        <v>0</v>
      </c>
      <c r="AG63" s="238">
        <f>+E198</f>
        <v>0</v>
      </c>
      <c r="AH63" s="264"/>
      <c r="AI63" s="302" t="e">
        <f t="shared" si="6"/>
        <v>#N/A</v>
      </c>
      <c r="AJ63" s="303" t="e">
        <f t="shared" si="7"/>
        <v>#N/A</v>
      </c>
      <c r="AK63" s="303" t="str">
        <f>+'Directions &amp; Set Up'!$H$45</f>
        <v>Drop Down Box</v>
      </c>
      <c r="AL63" s="320" t="str">
        <f t="shared" si="10"/>
        <v>Not</v>
      </c>
      <c r="AM63" s="320" t="str">
        <f t="shared" si="11"/>
        <v>Not</v>
      </c>
      <c r="AN63" s="213">
        <f t="shared" ref="AN63:AP65" si="26">+C189</f>
        <v>0</v>
      </c>
      <c r="AO63" s="213">
        <f t="shared" si="26"/>
        <v>0</v>
      </c>
      <c r="AP63" s="213">
        <f t="shared" si="26"/>
        <v>0</v>
      </c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</row>
    <row r="64" spans="1:81" ht="14.4" x14ac:dyDescent="0.3">
      <c r="B64" s="70"/>
      <c r="C64" s="71"/>
      <c r="D64" s="71"/>
      <c r="E64" s="166"/>
      <c r="F64" s="344"/>
      <c r="G64" s="51">
        <f t="shared" si="22"/>
        <v>9</v>
      </c>
      <c r="H64" s="211">
        <f t="shared" si="0"/>
        <v>64</v>
      </c>
      <c r="J64" s="111">
        <v>3</v>
      </c>
      <c r="K64" s="121" t="s">
        <v>42</v>
      </c>
      <c r="L64" s="122" t="str">
        <f t="shared" ref="L64:L65" si="27">+$B$1</f>
        <v>TYPE in cell C40 on "Directions &amp; Set Up"</v>
      </c>
      <c r="M64" s="124" t="str">
        <f>+B159</f>
        <v>Program Name 3</v>
      </c>
      <c r="N64" s="124" t="str">
        <f>+N63</f>
        <v>Drop Down Box</v>
      </c>
      <c r="O64" s="125" t="str">
        <f>+'Application(s)'!$E$58</f>
        <v>17</v>
      </c>
      <c r="P64" s="223">
        <f>+E176</f>
        <v>0</v>
      </c>
      <c r="Q64" s="223">
        <f>+E177</f>
        <v>0</v>
      </c>
      <c r="R64" s="223">
        <f>+E178</f>
        <v>0</v>
      </c>
      <c r="S64" s="127">
        <f>+E179</f>
        <v>0</v>
      </c>
      <c r="T64" s="223">
        <f>+E180</f>
        <v>0</v>
      </c>
      <c r="U64" s="223">
        <f>+E181</f>
        <v>0</v>
      </c>
      <c r="V64" s="245">
        <f>+C183</f>
        <v>0</v>
      </c>
      <c r="W64" s="125" t="str">
        <f>+C184</f>
        <v>Drop Down Menu</v>
      </c>
      <c r="X64" s="125" t="str">
        <f>+C185</f>
        <v>Drop Down Menu</v>
      </c>
      <c r="Y64" s="287" t="str">
        <f>+C186</f>
        <v>Drop Down Menu</v>
      </c>
      <c r="Z64" s="125">
        <f>+B187</f>
        <v>0</v>
      </c>
      <c r="AA64" s="243">
        <f>+E200</f>
        <v>0</v>
      </c>
      <c r="AB64" s="240">
        <f>+C195</f>
        <v>0</v>
      </c>
      <c r="AC64" s="240">
        <f>+D195</f>
        <v>0</v>
      </c>
      <c r="AD64" s="218">
        <f>+E195</f>
        <v>0</v>
      </c>
      <c r="AE64" s="241">
        <f>+C201</f>
        <v>0</v>
      </c>
      <c r="AF64" s="241">
        <f>+D201</f>
        <v>0</v>
      </c>
      <c r="AG64" s="241">
        <f>+E201</f>
        <v>0</v>
      </c>
      <c r="AH64" s="264"/>
      <c r="AI64" s="302" t="e">
        <f t="shared" si="6"/>
        <v>#N/A</v>
      </c>
      <c r="AJ64" s="303" t="e">
        <f t="shared" si="7"/>
        <v>#N/A</v>
      </c>
      <c r="AK64" s="303" t="str">
        <f>+AK63</f>
        <v>Drop Down Box</v>
      </c>
      <c r="AL64" s="320" t="str">
        <f t="shared" si="10"/>
        <v>Not</v>
      </c>
      <c r="AM64" s="320" t="str">
        <f t="shared" si="11"/>
        <v>Not</v>
      </c>
      <c r="AN64" s="214">
        <f t="shared" si="26"/>
        <v>0</v>
      </c>
      <c r="AO64" s="214">
        <f t="shared" si="26"/>
        <v>0</v>
      </c>
      <c r="AP64" s="214">
        <f t="shared" si="26"/>
        <v>0</v>
      </c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</row>
    <row r="65" spans="2:81" ht="14.4" x14ac:dyDescent="0.3">
      <c r="B65" s="70"/>
      <c r="C65" s="71"/>
      <c r="D65" s="71"/>
      <c r="E65" s="166"/>
      <c r="F65" s="344"/>
      <c r="G65" s="51">
        <f t="shared" si="22"/>
        <v>10</v>
      </c>
      <c r="H65" s="211">
        <f t="shared" si="0"/>
        <v>65</v>
      </c>
      <c r="J65" s="46">
        <v>3</v>
      </c>
      <c r="K65" s="121" t="s">
        <v>43</v>
      </c>
      <c r="L65" s="122" t="str">
        <f t="shared" si="27"/>
        <v>TYPE in cell C40 on "Directions &amp; Set Up"</v>
      </c>
      <c r="M65" s="122" t="str">
        <f>+B159</f>
        <v>Program Name 3</v>
      </c>
      <c r="N65" s="122" t="str">
        <f>+N63</f>
        <v>Drop Down Box</v>
      </c>
      <c r="O65" s="123" t="str">
        <f>+'Application(s)'!$E$58</f>
        <v>17</v>
      </c>
      <c r="P65" s="222">
        <f>+E176</f>
        <v>0</v>
      </c>
      <c r="Q65" s="222">
        <f>+E177</f>
        <v>0</v>
      </c>
      <c r="R65" s="222">
        <f>+E178</f>
        <v>0</v>
      </c>
      <c r="S65" s="126">
        <f>+E179</f>
        <v>0</v>
      </c>
      <c r="T65" s="222">
        <f>+E180</f>
        <v>0</v>
      </c>
      <c r="U65" s="222">
        <f>+E181</f>
        <v>0</v>
      </c>
      <c r="V65" s="244">
        <f>+C183</f>
        <v>0</v>
      </c>
      <c r="W65" s="123" t="str">
        <f>+C184</f>
        <v>Drop Down Menu</v>
      </c>
      <c r="X65" s="123" t="str">
        <f>+C185</f>
        <v>Drop Down Menu</v>
      </c>
      <c r="Y65" s="286" t="str">
        <f>+C186</f>
        <v>Drop Down Menu</v>
      </c>
      <c r="Z65" s="123">
        <f>+B187</f>
        <v>0</v>
      </c>
      <c r="AA65" s="242">
        <f>+E203</f>
        <v>0</v>
      </c>
      <c r="AB65" s="236">
        <f>+C195</f>
        <v>0</v>
      </c>
      <c r="AC65" s="236">
        <f>+D195</f>
        <v>0</v>
      </c>
      <c r="AD65" s="237">
        <f>+E195</f>
        <v>0</v>
      </c>
      <c r="AE65" s="238">
        <f>+C204</f>
        <v>0</v>
      </c>
      <c r="AF65" s="238">
        <f>+D204</f>
        <v>0</v>
      </c>
      <c r="AG65" s="238">
        <f>+E204</f>
        <v>0</v>
      </c>
      <c r="AH65" s="264"/>
      <c r="AI65" s="302" t="e">
        <f t="shared" si="6"/>
        <v>#N/A</v>
      </c>
      <c r="AJ65" s="303" t="e">
        <f t="shared" si="7"/>
        <v>#N/A</v>
      </c>
      <c r="AK65" s="303" t="str">
        <f>+AK63</f>
        <v>Drop Down Box</v>
      </c>
      <c r="AL65" s="320" t="str">
        <f t="shared" si="10"/>
        <v>Not</v>
      </c>
      <c r="AM65" s="320" t="str">
        <f t="shared" si="11"/>
        <v>Not</v>
      </c>
      <c r="AN65" s="213">
        <f t="shared" si="26"/>
        <v>0</v>
      </c>
      <c r="AO65" s="213">
        <f t="shared" si="26"/>
        <v>0</v>
      </c>
      <c r="AP65" s="213">
        <f t="shared" si="26"/>
        <v>0</v>
      </c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224"/>
      <c r="BJ65" s="224"/>
      <c r="BK65" s="224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</row>
    <row r="66" spans="2:81" ht="16.5" customHeight="1" x14ac:dyDescent="0.3">
      <c r="B66" s="72" t="s">
        <v>141</v>
      </c>
      <c r="C66" s="315"/>
      <c r="D66" s="315"/>
      <c r="E66" s="315"/>
      <c r="F66" s="344"/>
      <c r="G66" s="51">
        <f t="shared" si="22"/>
        <v>11</v>
      </c>
      <c r="H66" s="211">
        <f t="shared" si="0"/>
        <v>66</v>
      </c>
      <c r="J66" s="46">
        <v>4</v>
      </c>
      <c r="K66" s="121" t="s">
        <v>41</v>
      </c>
      <c r="L66" s="122" t="str">
        <f>+$B$1</f>
        <v>TYPE in cell C40 on "Directions &amp; Set Up"</v>
      </c>
      <c r="M66" s="122" t="str">
        <f>+B210</f>
        <v>Program Name 4</v>
      </c>
      <c r="N66" s="122" t="str">
        <f>+'Directions &amp; Set Up'!H46</f>
        <v>Drop Down Box</v>
      </c>
      <c r="O66" s="123" t="str">
        <f>+'Application(s)'!$E$58</f>
        <v>17</v>
      </c>
      <c r="P66" s="222">
        <f>+E227</f>
        <v>0</v>
      </c>
      <c r="Q66" s="222">
        <f>+E228</f>
        <v>0</v>
      </c>
      <c r="R66" s="222">
        <f>+E229</f>
        <v>0</v>
      </c>
      <c r="S66" s="126">
        <f>+E230</f>
        <v>0</v>
      </c>
      <c r="T66" s="222">
        <f>+E231</f>
        <v>0</v>
      </c>
      <c r="U66" s="222">
        <f>+E232</f>
        <v>0</v>
      </c>
      <c r="V66" s="244">
        <f>+C234</f>
        <v>0</v>
      </c>
      <c r="W66" s="123" t="str">
        <f>+C235</f>
        <v>Drop Down Menu</v>
      </c>
      <c r="X66" s="123" t="str">
        <f>+C236</f>
        <v>Drop Down Menu</v>
      </c>
      <c r="Y66" s="286" t="str">
        <f>+C237</f>
        <v>Drop Down Menu</v>
      </c>
      <c r="Z66" s="123">
        <f>+B238</f>
        <v>0</v>
      </c>
      <c r="AA66" s="242">
        <f>+E248</f>
        <v>0</v>
      </c>
      <c r="AB66" s="236">
        <f>+C246</f>
        <v>0</v>
      </c>
      <c r="AC66" s="236">
        <f>+D246</f>
        <v>0</v>
      </c>
      <c r="AD66" s="237">
        <f>+E246</f>
        <v>0</v>
      </c>
      <c r="AE66" s="238">
        <f>+C249</f>
        <v>0</v>
      </c>
      <c r="AF66" s="238">
        <f>+D249</f>
        <v>0</v>
      </c>
      <c r="AG66" s="238">
        <f>+E249</f>
        <v>0</v>
      </c>
      <c r="AH66" s="264"/>
      <c r="AI66" s="302" t="e">
        <f t="shared" si="6"/>
        <v>#N/A</v>
      </c>
      <c r="AJ66" s="303" t="e">
        <f t="shared" si="7"/>
        <v>#N/A</v>
      </c>
      <c r="AK66" s="303" t="str">
        <f>+'Directions &amp; Set Up'!$H$46</f>
        <v>Drop Down Box</v>
      </c>
      <c r="AL66" s="320" t="str">
        <f t="shared" si="10"/>
        <v>Not</v>
      </c>
      <c r="AM66" s="320" t="str">
        <f t="shared" si="11"/>
        <v>Not</v>
      </c>
      <c r="AN66" s="213">
        <f t="shared" ref="AN66:AP68" si="28">+C240</f>
        <v>0</v>
      </c>
      <c r="AO66" s="213">
        <f t="shared" si="28"/>
        <v>0</v>
      </c>
      <c r="AP66" s="213">
        <f t="shared" si="28"/>
        <v>0</v>
      </c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</row>
    <row r="67" spans="2:81" ht="14.4" x14ac:dyDescent="0.3">
      <c r="B67" s="73" t="s">
        <v>72</v>
      </c>
      <c r="C67" s="74">
        <f>SUM(C59:C65)</f>
        <v>0</v>
      </c>
      <c r="D67" s="75">
        <f>SUM(D59:D65)</f>
        <v>0</v>
      </c>
      <c r="E67" s="167">
        <f>SUM(E59:E65)</f>
        <v>0</v>
      </c>
      <c r="F67" s="344"/>
      <c r="G67" s="51">
        <f t="shared" si="22"/>
        <v>12</v>
      </c>
      <c r="H67" s="211">
        <f t="shared" si="22"/>
        <v>67</v>
      </c>
      <c r="J67" s="111">
        <v>4</v>
      </c>
      <c r="K67" s="121" t="s">
        <v>42</v>
      </c>
      <c r="L67" s="122" t="str">
        <f t="shared" ref="L67:L68" si="29">+$B$1</f>
        <v>TYPE in cell C40 on "Directions &amp; Set Up"</v>
      </c>
      <c r="M67" s="124" t="str">
        <f>+B210</f>
        <v>Program Name 4</v>
      </c>
      <c r="N67" s="124" t="str">
        <f>+N66</f>
        <v>Drop Down Box</v>
      </c>
      <c r="O67" s="125" t="str">
        <f>+'Application(s)'!$E$58</f>
        <v>17</v>
      </c>
      <c r="P67" s="223">
        <f>+E227</f>
        <v>0</v>
      </c>
      <c r="Q67" s="223">
        <f>+E228</f>
        <v>0</v>
      </c>
      <c r="R67" s="223">
        <f>+E229</f>
        <v>0</v>
      </c>
      <c r="S67" s="127">
        <f>+E230</f>
        <v>0</v>
      </c>
      <c r="T67" s="223">
        <f>+E231</f>
        <v>0</v>
      </c>
      <c r="U67" s="223">
        <f>+E232</f>
        <v>0</v>
      </c>
      <c r="V67" s="245">
        <f>+C234</f>
        <v>0</v>
      </c>
      <c r="W67" s="125" t="str">
        <f>+C235</f>
        <v>Drop Down Menu</v>
      </c>
      <c r="X67" s="125" t="str">
        <f>+C236</f>
        <v>Drop Down Menu</v>
      </c>
      <c r="Y67" s="287" t="str">
        <f>+C237</f>
        <v>Drop Down Menu</v>
      </c>
      <c r="Z67" s="125">
        <f>+B238</f>
        <v>0</v>
      </c>
      <c r="AA67" s="243">
        <f>+E251</f>
        <v>0</v>
      </c>
      <c r="AB67" s="240">
        <f>+C246</f>
        <v>0</v>
      </c>
      <c r="AC67" s="240">
        <f>+D246</f>
        <v>0</v>
      </c>
      <c r="AD67" s="218">
        <f>+E246</f>
        <v>0</v>
      </c>
      <c r="AE67" s="241">
        <f>+C252</f>
        <v>0</v>
      </c>
      <c r="AF67" s="241">
        <f>+D252</f>
        <v>0</v>
      </c>
      <c r="AG67" s="241">
        <f>+E252</f>
        <v>0</v>
      </c>
      <c r="AH67" s="264"/>
      <c r="AI67" s="302" t="e">
        <f t="shared" si="6"/>
        <v>#N/A</v>
      </c>
      <c r="AJ67" s="303" t="e">
        <f t="shared" si="7"/>
        <v>#N/A</v>
      </c>
      <c r="AK67" s="303" t="str">
        <f>+AK66</f>
        <v>Drop Down Box</v>
      </c>
      <c r="AL67" s="320" t="str">
        <f t="shared" si="10"/>
        <v>Not</v>
      </c>
      <c r="AM67" s="320" t="str">
        <f t="shared" si="11"/>
        <v>Not</v>
      </c>
      <c r="AN67" s="214">
        <f t="shared" si="28"/>
        <v>0</v>
      </c>
      <c r="AO67" s="214">
        <f t="shared" si="28"/>
        <v>0</v>
      </c>
      <c r="AP67" s="214">
        <f t="shared" si="28"/>
        <v>0</v>
      </c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  <c r="BF67" s="224"/>
      <c r="BG67" s="224"/>
      <c r="BH67" s="224"/>
      <c r="BI67" s="224"/>
      <c r="BJ67" s="224"/>
      <c r="BK67" s="224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</row>
    <row r="68" spans="2:81" ht="14.4" x14ac:dyDescent="0.3">
      <c r="B68" s="76" t="s">
        <v>153</v>
      </c>
      <c r="C68" s="77">
        <f>+$C$58</f>
        <v>15</v>
      </c>
      <c r="D68" s="77">
        <f>+$D$58</f>
        <v>16</v>
      </c>
      <c r="E68" s="168" t="str">
        <f>+E58</f>
        <v>17</v>
      </c>
      <c r="F68" s="77" t="s">
        <v>81</v>
      </c>
      <c r="G68" s="51">
        <f t="shared" si="22"/>
        <v>13</v>
      </c>
      <c r="H68" s="211">
        <f t="shared" si="22"/>
        <v>68</v>
      </c>
      <c r="J68" s="46">
        <v>4</v>
      </c>
      <c r="K68" s="121" t="s">
        <v>43</v>
      </c>
      <c r="L68" s="122" t="str">
        <f t="shared" si="29"/>
        <v>TYPE in cell C40 on "Directions &amp; Set Up"</v>
      </c>
      <c r="M68" s="122" t="str">
        <f>+B210</f>
        <v>Program Name 4</v>
      </c>
      <c r="N68" s="122" t="str">
        <f>+N66</f>
        <v>Drop Down Box</v>
      </c>
      <c r="O68" s="123" t="str">
        <f>+'Application(s)'!$E$58</f>
        <v>17</v>
      </c>
      <c r="P68" s="222">
        <f>+E227</f>
        <v>0</v>
      </c>
      <c r="Q68" s="222">
        <f>+E228</f>
        <v>0</v>
      </c>
      <c r="R68" s="222">
        <f>+E229</f>
        <v>0</v>
      </c>
      <c r="S68" s="126">
        <f>+E230</f>
        <v>0</v>
      </c>
      <c r="T68" s="222">
        <f>+E231</f>
        <v>0</v>
      </c>
      <c r="U68" s="222">
        <f>+E232</f>
        <v>0</v>
      </c>
      <c r="V68" s="244">
        <f>+C234</f>
        <v>0</v>
      </c>
      <c r="W68" s="123" t="str">
        <f>+C235</f>
        <v>Drop Down Menu</v>
      </c>
      <c r="X68" s="123" t="str">
        <f>+C236</f>
        <v>Drop Down Menu</v>
      </c>
      <c r="Y68" s="286" t="str">
        <f>+C237</f>
        <v>Drop Down Menu</v>
      </c>
      <c r="Z68" s="123">
        <f>+B238</f>
        <v>0</v>
      </c>
      <c r="AA68" s="242">
        <f>+E254</f>
        <v>0</v>
      </c>
      <c r="AB68" s="236">
        <f>+C246</f>
        <v>0</v>
      </c>
      <c r="AC68" s="236">
        <f>+D246</f>
        <v>0</v>
      </c>
      <c r="AD68" s="237">
        <f>+E246</f>
        <v>0</v>
      </c>
      <c r="AE68" s="238">
        <f>+C255</f>
        <v>0</v>
      </c>
      <c r="AF68" s="238">
        <f>+D255</f>
        <v>0</v>
      </c>
      <c r="AG68" s="238">
        <f>+E255</f>
        <v>0</v>
      </c>
      <c r="AH68" s="264"/>
      <c r="AI68" s="302" t="e">
        <f t="shared" si="6"/>
        <v>#N/A</v>
      </c>
      <c r="AJ68" s="303" t="e">
        <f t="shared" si="7"/>
        <v>#N/A</v>
      </c>
      <c r="AK68" s="303" t="str">
        <f>+AK66</f>
        <v>Drop Down Box</v>
      </c>
      <c r="AL68" s="320" t="str">
        <f t="shared" si="10"/>
        <v>Not</v>
      </c>
      <c r="AM68" s="320" t="str">
        <f t="shared" si="11"/>
        <v>Not</v>
      </c>
      <c r="AN68" s="213">
        <f t="shared" si="28"/>
        <v>0</v>
      </c>
      <c r="AO68" s="213">
        <f t="shared" si="28"/>
        <v>0</v>
      </c>
      <c r="AP68" s="213">
        <f t="shared" si="28"/>
        <v>0</v>
      </c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224"/>
      <c r="BJ68" s="224"/>
      <c r="BK68" s="224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</row>
    <row r="69" spans="2:81" ht="14.4" x14ac:dyDescent="0.3">
      <c r="B69" s="72" t="s">
        <v>75</v>
      </c>
      <c r="C69" s="78"/>
      <c r="D69" s="78"/>
      <c r="E69" s="169"/>
      <c r="F69" s="359"/>
      <c r="G69" s="51">
        <f t="shared" si="22"/>
        <v>14</v>
      </c>
      <c r="H69" s="211">
        <f t="shared" si="22"/>
        <v>69</v>
      </c>
      <c r="J69" s="46">
        <v>5</v>
      </c>
      <c r="K69" s="121" t="s">
        <v>41</v>
      </c>
      <c r="L69" s="122" t="str">
        <f>+$B$1</f>
        <v>TYPE in cell C40 on "Directions &amp; Set Up"</v>
      </c>
      <c r="M69" s="122" t="str">
        <f>+B261</f>
        <v>Program Name 5</v>
      </c>
      <c r="N69" s="122" t="str">
        <f>+'Directions &amp; Set Up'!H47</f>
        <v>Drop Down Box</v>
      </c>
      <c r="O69" s="123" t="str">
        <f>+'Application(s)'!$E$58</f>
        <v>17</v>
      </c>
      <c r="P69" s="222">
        <f>+E278</f>
        <v>0</v>
      </c>
      <c r="Q69" s="222">
        <f>+E279</f>
        <v>0</v>
      </c>
      <c r="R69" s="222">
        <f>+E280</f>
        <v>0</v>
      </c>
      <c r="S69" s="126">
        <f>+E281</f>
        <v>0</v>
      </c>
      <c r="T69" s="222">
        <f>+E282</f>
        <v>0</v>
      </c>
      <c r="U69" s="222">
        <f>+E283</f>
        <v>0</v>
      </c>
      <c r="V69" s="244">
        <f>+C285</f>
        <v>0</v>
      </c>
      <c r="W69" s="123" t="str">
        <f>+C286</f>
        <v>Drop Down Menu</v>
      </c>
      <c r="X69" s="123" t="str">
        <f>+C287</f>
        <v>Drop Down Menu</v>
      </c>
      <c r="Y69" s="286" t="str">
        <f>+C288</f>
        <v>Drop Down Menu</v>
      </c>
      <c r="Z69" s="123">
        <f>+B289</f>
        <v>0</v>
      </c>
      <c r="AA69" s="242">
        <f>+E299</f>
        <v>0</v>
      </c>
      <c r="AB69" s="236">
        <f>+C297</f>
        <v>0</v>
      </c>
      <c r="AC69" s="236">
        <f>+D297</f>
        <v>0</v>
      </c>
      <c r="AD69" s="237">
        <f>+E297</f>
        <v>0</v>
      </c>
      <c r="AE69" s="238">
        <f>+C300</f>
        <v>0</v>
      </c>
      <c r="AF69" s="238">
        <f>+D300</f>
        <v>0</v>
      </c>
      <c r="AG69" s="238">
        <f>+E300</f>
        <v>0</v>
      </c>
      <c r="AH69" s="264"/>
      <c r="AI69" s="302" t="e">
        <f t="shared" si="6"/>
        <v>#N/A</v>
      </c>
      <c r="AJ69" s="303" t="e">
        <f t="shared" si="7"/>
        <v>#N/A</v>
      </c>
      <c r="AK69" s="303" t="str">
        <f>+'Directions &amp; Set Up'!$H$47</f>
        <v>Drop Down Box</v>
      </c>
      <c r="AL69" s="320" t="str">
        <f t="shared" si="10"/>
        <v>Not</v>
      </c>
      <c r="AM69" s="320" t="str">
        <f t="shared" si="11"/>
        <v>Not</v>
      </c>
      <c r="AN69" s="213">
        <f t="shared" ref="AN69:AP71" si="30">+C291</f>
        <v>0</v>
      </c>
      <c r="AO69" s="213">
        <f t="shared" si="30"/>
        <v>0</v>
      </c>
      <c r="AP69" s="213">
        <f t="shared" si="30"/>
        <v>0</v>
      </c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224"/>
      <c r="BJ69" s="224"/>
      <c r="BK69" s="224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</row>
    <row r="70" spans="2:81" ht="14.4" x14ac:dyDescent="0.3">
      <c r="B70" s="72" t="s">
        <v>76</v>
      </c>
      <c r="C70" s="78"/>
      <c r="D70" s="78"/>
      <c r="E70" s="169"/>
      <c r="F70" s="359"/>
      <c r="G70" s="51">
        <f t="shared" si="22"/>
        <v>15</v>
      </c>
      <c r="H70" s="211">
        <f t="shared" si="22"/>
        <v>70</v>
      </c>
      <c r="J70" s="111">
        <v>5</v>
      </c>
      <c r="K70" s="121" t="s">
        <v>42</v>
      </c>
      <c r="L70" s="122" t="str">
        <f t="shared" ref="L70:L71" si="31">+$B$1</f>
        <v>TYPE in cell C40 on "Directions &amp; Set Up"</v>
      </c>
      <c r="M70" s="124" t="str">
        <f>+B261</f>
        <v>Program Name 5</v>
      </c>
      <c r="N70" s="124" t="str">
        <f>+N69</f>
        <v>Drop Down Box</v>
      </c>
      <c r="O70" s="125" t="str">
        <f>+'Application(s)'!$E$58</f>
        <v>17</v>
      </c>
      <c r="P70" s="223">
        <f>+E278</f>
        <v>0</v>
      </c>
      <c r="Q70" s="223">
        <f>+E279</f>
        <v>0</v>
      </c>
      <c r="R70" s="223">
        <f>+E280</f>
        <v>0</v>
      </c>
      <c r="S70" s="127">
        <f>+E281</f>
        <v>0</v>
      </c>
      <c r="T70" s="223">
        <f>+E282</f>
        <v>0</v>
      </c>
      <c r="U70" s="223">
        <f>+E283</f>
        <v>0</v>
      </c>
      <c r="V70" s="245">
        <f>+C285</f>
        <v>0</v>
      </c>
      <c r="W70" s="125" t="str">
        <f>+C286</f>
        <v>Drop Down Menu</v>
      </c>
      <c r="X70" s="125" t="str">
        <f>+C287</f>
        <v>Drop Down Menu</v>
      </c>
      <c r="Y70" s="287" t="str">
        <f>+C288</f>
        <v>Drop Down Menu</v>
      </c>
      <c r="Z70" s="125">
        <f>+B289</f>
        <v>0</v>
      </c>
      <c r="AA70" s="243">
        <f>+E302</f>
        <v>0</v>
      </c>
      <c r="AB70" s="240">
        <f>+C297</f>
        <v>0</v>
      </c>
      <c r="AC70" s="240">
        <f>+D297</f>
        <v>0</v>
      </c>
      <c r="AD70" s="218">
        <f>+E297</f>
        <v>0</v>
      </c>
      <c r="AE70" s="241">
        <f>+C303</f>
        <v>0</v>
      </c>
      <c r="AF70" s="241">
        <f>+D303</f>
        <v>0</v>
      </c>
      <c r="AG70" s="241">
        <f>+E303</f>
        <v>0</v>
      </c>
      <c r="AH70" s="264"/>
      <c r="AI70" s="302" t="e">
        <f t="shared" si="6"/>
        <v>#N/A</v>
      </c>
      <c r="AJ70" s="303" t="e">
        <f t="shared" si="7"/>
        <v>#N/A</v>
      </c>
      <c r="AK70" s="303" t="str">
        <f>+AK69</f>
        <v>Drop Down Box</v>
      </c>
      <c r="AL70" s="320" t="str">
        <f t="shared" si="10"/>
        <v>Not</v>
      </c>
      <c r="AM70" s="320" t="str">
        <f t="shared" si="11"/>
        <v>Not</v>
      </c>
      <c r="AN70" s="214">
        <f t="shared" si="30"/>
        <v>0</v>
      </c>
      <c r="AO70" s="214">
        <f t="shared" si="30"/>
        <v>0</v>
      </c>
      <c r="AP70" s="214">
        <f t="shared" si="30"/>
        <v>0</v>
      </c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  <c r="BK70" s="224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</row>
    <row r="71" spans="2:81" ht="14.4" x14ac:dyDescent="0.3">
      <c r="B71" s="72" t="s">
        <v>77</v>
      </c>
      <c r="C71" s="78"/>
      <c r="D71" s="78"/>
      <c r="E71" s="169"/>
      <c r="F71" s="359"/>
      <c r="G71" s="51">
        <f t="shared" si="22"/>
        <v>16</v>
      </c>
      <c r="H71" s="211">
        <f t="shared" si="22"/>
        <v>71</v>
      </c>
      <c r="J71" s="46">
        <v>5</v>
      </c>
      <c r="K71" s="121" t="s">
        <v>43</v>
      </c>
      <c r="L71" s="122" t="str">
        <f t="shared" si="31"/>
        <v>TYPE in cell C40 on "Directions &amp; Set Up"</v>
      </c>
      <c r="M71" s="122" t="str">
        <f>+B261</f>
        <v>Program Name 5</v>
      </c>
      <c r="N71" s="122" t="str">
        <f>+N69</f>
        <v>Drop Down Box</v>
      </c>
      <c r="O71" s="123" t="str">
        <f>+'Application(s)'!$E$58</f>
        <v>17</v>
      </c>
      <c r="P71" s="222">
        <f>+E278</f>
        <v>0</v>
      </c>
      <c r="Q71" s="222">
        <f>+E279</f>
        <v>0</v>
      </c>
      <c r="R71" s="222">
        <f>+E280</f>
        <v>0</v>
      </c>
      <c r="S71" s="126">
        <f>+E281</f>
        <v>0</v>
      </c>
      <c r="T71" s="222">
        <f>+E282</f>
        <v>0</v>
      </c>
      <c r="U71" s="222">
        <f>+E283</f>
        <v>0</v>
      </c>
      <c r="V71" s="244">
        <f>+C285</f>
        <v>0</v>
      </c>
      <c r="W71" s="123" t="str">
        <f>+C286</f>
        <v>Drop Down Menu</v>
      </c>
      <c r="X71" s="123" t="str">
        <f>+C287</f>
        <v>Drop Down Menu</v>
      </c>
      <c r="Y71" s="286" t="str">
        <f>+C288</f>
        <v>Drop Down Menu</v>
      </c>
      <c r="Z71" s="123">
        <f>+B289</f>
        <v>0</v>
      </c>
      <c r="AA71" s="242">
        <f>+E305</f>
        <v>0</v>
      </c>
      <c r="AB71" s="236">
        <f>+C297</f>
        <v>0</v>
      </c>
      <c r="AC71" s="236">
        <f>+D297</f>
        <v>0</v>
      </c>
      <c r="AD71" s="237">
        <f>+E297</f>
        <v>0</v>
      </c>
      <c r="AE71" s="238">
        <f>+C306</f>
        <v>0</v>
      </c>
      <c r="AF71" s="238">
        <f>+D306</f>
        <v>0</v>
      </c>
      <c r="AG71" s="238">
        <f>+E306</f>
        <v>0</v>
      </c>
      <c r="AH71" s="264"/>
      <c r="AI71" s="302" t="e">
        <f t="shared" si="6"/>
        <v>#N/A</v>
      </c>
      <c r="AJ71" s="303" t="e">
        <f t="shared" si="7"/>
        <v>#N/A</v>
      </c>
      <c r="AK71" s="303" t="str">
        <f>+AK69</f>
        <v>Drop Down Box</v>
      </c>
      <c r="AL71" s="320" t="str">
        <f t="shared" si="10"/>
        <v>Not</v>
      </c>
      <c r="AM71" s="320" t="str">
        <f t="shared" si="11"/>
        <v>Not</v>
      </c>
      <c r="AN71" s="213">
        <f t="shared" si="30"/>
        <v>0</v>
      </c>
      <c r="AO71" s="213">
        <f t="shared" si="30"/>
        <v>0</v>
      </c>
      <c r="AP71" s="213">
        <f t="shared" si="30"/>
        <v>0</v>
      </c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225"/>
    </row>
    <row r="72" spans="2:81" ht="14.4" x14ac:dyDescent="0.3">
      <c r="B72" s="73" t="s">
        <v>68</v>
      </c>
      <c r="C72" s="79">
        <f>SUM(C69:C71)</f>
        <v>0</v>
      </c>
      <c r="D72" s="79">
        <f>SUM(D69:D71)</f>
        <v>0</v>
      </c>
      <c r="E72" s="170">
        <f>SUM(E69:E71)</f>
        <v>0</v>
      </c>
      <c r="F72" s="359"/>
      <c r="G72" s="51">
        <f t="shared" si="22"/>
        <v>17</v>
      </c>
      <c r="H72" s="211">
        <f t="shared" si="22"/>
        <v>72</v>
      </c>
      <c r="J72" s="46">
        <v>6</v>
      </c>
      <c r="K72" s="121" t="s">
        <v>41</v>
      </c>
      <c r="L72" s="122" t="str">
        <f>+$B$1</f>
        <v>TYPE in cell C40 on "Directions &amp; Set Up"</v>
      </c>
      <c r="M72" s="122" t="str">
        <f>+B312</f>
        <v>Program Name 6</v>
      </c>
      <c r="N72" s="122" t="str">
        <f>+'Directions &amp; Set Up'!H48</f>
        <v>Drop Down Box</v>
      </c>
      <c r="O72" s="123" t="str">
        <f>+'Application(s)'!$E$58</f>
        <v>17</v>
      </c>
      <c r="P72" s="222">
        <f>+E329</f>
        <v>0</v>
      </c>
      <c r="Q72" s="222">
        <f>+E330</f>
        <v>0</v>
      </c>
      <c r="R72" s="222">
        <f>+E331</f>
        <v>0</v>
      </c>
      <c r="S72" s="126">
        <f>+E332</f>
        <v>0</v>
      </c>
      <c r="T72" s="222">
        <f>+E333</f>
        <v>0</v>
      </c>
      <c r="U72" s="222">
        <f>+E334</f>
        <v>0</v>
      </c>
      <c r="V72" s="244">
        <f>+C336</f>
        <v>0</v>
      </c>
      <c r="W72" s="123" t="str">
        <f>+C337</f>
        <v>Drop Down Menu</v>
      </c>
      <c r="X72" s="123" t="str">
        <f>+C338</f>
        <v>Drop Down Menu</v>
      </c>
      <c r="Y72" s="286" t="str">
        <f>+C339</f>
        <v>Drop Down Menu</v>
      </c>
      <c r="Z72" s="123">
        <f>+B340</f>
        <v>0</v>
      </c>
      <c r="AA72" s="242">
        <f>+E350</f>
        <v>0</v>
      </c>
      <c r="AB72" s="236">
        <f>+C348</f>
        <v>0</v>
      </c>
      <c r="AC72" s="236">
        <f>+D348</f>
        <v>0</v>
      </c>
      <c r="AD72" s="237">
        <f>+E348</f>
        <v>0</v>
      </c>
      <c r="AE72" s="238">
        <f>+C351</f>
        <v>0</v>
      </c>
      <c r="AF72" s="238">
        <f>+D351</f>
        <v>0</v>
      </c>
      <c r="AG72" s="238">
        <f>+E351</f>
        <v>0</v>
      </c>
      <c r="AH72" s="264"/>
      <c r="AI72" s="302" t="e">
        <f t="shared" si="6"/>
        <v>#N/A</v>
      </c>
      <c r="AJ72" s="303" t="e">
        <f t="shared" si="7"/>
        <v>#N/A</v>
      </c>
      <c r="AK72" s="303" t="str">
        <f>+'Directions &amp; Set Up'!$H$48</f>
        <v>Drop Down Box</v>
      </c>
      <c r="AL72" s="320" t="str">
        <f t="shared" si="10"/>
        <v>Not</v>
      </c>
      <c r="AM72" s="320" t="str">
        <f t="shared" si="11"/>
        <v>Not</v>
      </c>
      <c r="AN72" s="213">
        <f t="shared" ref="AN72:AP74" si="32">+C342</f>
        <v>0</v>
      </c>
      <c r="AO72" s="213">
        <f t="shared" si="32"/>
        <v>0</v>
      </c>
      <c r="AP72" s="213">
        <f t="shared" si="32"/>
        <v>0</v>
      </c>
      <c r="AQ72" s="224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4"/>
      <c r="BI72" s="224"/>
      <c r="BJ72" s="224"/>
      <c r="BK72" s="224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</row>
    <row r="73" spans="2:81" s="25" customFormat="1" ht="14.4" x14ac:dyDescent="0.3">
      <c r="B73" s="76" t="s">
        <v>154</v>
      </c>
      <c r="C73" s="80">
        <f>+$C$58</f>
        <v>15</v>
      </c>
      <c r="D73" s="80">
        <f>+$D$58</f>
        <v>16</v>
      </c>
      <c r="E73" s="171" t="str">
        <f>+E68</f>
        <v>17</v>
      </c>
      <c r="F73" s="77" t="s">
        <v>80</v>
      </c>
      <c r="G73" s="51">
        <f t="shared" si="22"/>
        <v>18</v>
      </c>
      <c r="H73" s="211">
        <f t="shared" si="22"/>
        <v>73</v>
      </c>
      <c r="I73" s="110"/>
      <c r="J73" s="111">
        <v>6</v>
      </c>
      <c r="K73" s="121" t="s">
        <v>42</v>
      </c>
      <c r="L73" s="122" t="str">
        <f t="shared" ref="L73:L74" si="33">+$B$1</f>
        <v>TYPE in cell C40 on "Directions &amp; Set Up"</v>
      </c>
      <c r="M73" s="124" t="str">
        <f>+B312</f>
        <v>Program Name 6</v>
      </c>
      <c r="N73" s="124" t="str">
        <f>+N72</f>
        <v>Drop Down Box</v>
      </c>
      <c r="O73" s="125" t="str">
        <f>+'Application(s)'!$E$58</f>
        <v>17</v>
      </c>
      <c r="P73" s="223">
        <f>+E329</f>
        <v>0</v>
      </c>
      <c r="Q73" s="223">
        <f>+E330</f>
        <v>0</v>
      </c>
      <c r="R73" s="223">
        <f>+E331</f>
        <v>0</v>
      </c>
      <c r="S73" s="127">
        <f>+E332</f>
        <v>0</v>
      </c>
      <c r="T73" s="223">
        <f>+E333</f>
        <v>0</v>
      </c>
      <c r="U73" s="223">
        <f>+E334</f>
        <v>0</v>
      </c>
      <c r="V73" s="245">
        <f>+C336</f>
        <v>0</v>
      </c>
      <c r="W73" s="125" t="str">
        <f>+C337</f>
        <v>Drop Down Menu</v>
      </c>
      <c r="X73" s="125" t="str">
        <f>+C338</f>
        <v>Drop Down Menu</v>
      </c>
      <c r="Y73" s="287" t="str">
        <f>+C339</f>
        <v>Drop Down Menu</v>
      </c>
      <c r="Z73" s="125">
        <f>+B340</f>
        <v>0</v>
      </c>
      <c r="AA73" s="243">
        <f>+E353</f>
        <v>0</v>
      </c>
      <c r="AB73" s="240">
        <f>+C348</f>
        <v>0</v>
      </c>
      <c r="AC73" s="240">
        <f>+D348</f>
        <v>0</v>
      </c>
      <c r="AD73" s="218">
        <f>+E348</f>
        <v>0</v>
      </c>
      <c r="AE73" s="241">
        <f>+C354</f>
        <v>0</v>
      </c>
      <c r="AF73" s="241">
        <f>+D354</f>
        <v>0</v>
      </c>
      <c r="AG73" s="241">
        <f>+E354</f>
        <v>0</v>
      </c>
      <c r="AH73" s="264"/>
      <c r="AI73" s="302" t="e">
        <f t="shared" si="6"/>
        <v>#N/A</v>
      </c>
      <c r="AJ73" s="303" t="e">
        <f t="shared" si="7"/>
        <v>#N/A</v>
      </c>
      <c r="AK73" s="303" t="str">
        <f>+AK72</f>
        <v>Drop Down Box</v>
      </c>
      <c r="AL73" s="320" t="str">
        <f t="shared" si="10"/>
        <v>Not</v>
      </c>
      <c r="AM73" s="320" t="str">
        <f t="shared" si="11"/>
        <v>Not</v>
      </c>
      <c r="AN73" s="214">
        <f t="shared" si="32"/>
        <v>0</v>
      </c>
      <c r="AO73" s="214">
        <f t="shared" si="32"/>
        <v>0</v>
      </c>
      <c r="AP73" s="214">
        <f t="shared" si="32"/>
        <v>0</v>
      </c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  <c r="BF73" s="224"/>
      <c r="BG73" s="224"/>
      <c r="BH73" s="224"/>
      <c r="BI73" s="224"/>
      <c r="BJ73" s="224"/>
      <c r="BK73" s="224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110"/>
      <c r="CC73" s="113"/>
    </row>
    <row r="74" spans="2:81" thickBot="1" x14ac:dyDescent="0.35">
      <c r="B74" s="72" t="s">
        <v>72</v>
      </c>
      <c r="C74" s="81">
        <f>+C67</f>
        <v>0</v>
      </c>
      <c r="D74" s="81">
        <f>+D67</f>
        <v>0</v>
      </c>
      <c r="E74" s="170">
        <f>+E67</f>
        <v>0</v>
      </c>
      <c r="F74" s="359"/>
      <c r="G74" s="51">
        <f t="shared" si="22"/>
        <v>19</v>
      </c>
      <c r="H74" s="211">
        <f t="shared" si="22"/>
        <v>74</v>
      </c>
      <c r="J74" s="270">
        <v>6</v>
      </c>
      <c r="K74" s="271" t="s">
        <v>43</v>
      </c>
      <c r="L74" s="272" t="str">
        <f t="shared" si="33"/>
        <v>TYPE in cell C40 on "Directions &amp; Set Up"</v>
      </c>
      <c r="M74" s="272" t="str">
        <f>+B312</f>
        <v>Program Name 6</v>
      </c>
      <c r="N74" s="272" t="str">
        <f>+N72</f>
        <v>Drop Down Box</v>
      </c>
      <c r="O74" s="273" t="str">
        <f>+'Application(s)'!$E$58</f>
        <v>17</v>
      </c>
      <c r="P74" s="274">
        <f>+E329</f>
        <v>0</v>
      </c>
      <c r="Q74" s="274">
        <f>+E330</f>
        <v>0</v>
      </c>
      <c r="R74" s="274">
        <f>+E331</f>
        <v>0</v>
      </c>
      <c r="S74" s="275">
        <f>+E332</f>
        <v>0</v>
      </c>
      <c r="T74" s="274">
        <f>+E333</f>
        <v>0</v>
      </c>
      <c r="U74" s="274">
        <f>+E334</f>
        <v>0</v>
      </c>
      <c r="V74" s="276">
        <f>+C336</f>
        <v>0</v>
      </c>
      <c r="W74" s="273" t="str">
        <f>+C337</f>
        <v>Drop Down Menu</v>
      </c>
      <c r="X74" s="273" t="str">
        <f>+C338</f>
        <v>Drop Down Menu</v>
      </c>
      <c r="Y74" s="288" t="str">
        <f>+C339</f>
        <v>Drop Down Menu</v>
      </c>
      <c r="Z74" s="273">
        <f>+B340</f>
        <v>0</v>
      </c>
      <c r="AA74" s="277">
        <f>+E356</f>
        <v>0</v>
      </c>
      <c r="AB74" s="278">
        <f>+C348</f>
        <v>0</v>
      </c>
      <c r="AC74" s="278">
        <f>+D348</f>
        <v>0</v>
      </c>
      <c r="AD74" s="279">
        <f>+E348</f>
        <v>0</v>
      </c>
      <c r="AE74" s="280">
        <f>+C357</f>
        <v>0</v>
      </c>
      <c r="AF74" s="280">
        <f>+D357</f>
        <v>0</v>
      </c>
      <c r="AG74" s="280">
        <f>+E357</f>
        <v>0</v>
      </c>
      <c r="AH74" s="281"/>
      <c r="AI74" s="302" t="e">
        <f t="shared" si="6"/>
        <v>#N/A</v>
      </c>
      <c r="AJ74" s="303" t="e">
        <f t="shared" si="7"/>
        <v>#N/A</v>
      </c>
      <c r="AK74" s="318" t="str">
        <f>+AK72</f>
        <v>Drop Down Box</v>
      </c>
      <c r="AL74" s="320" t="str">
        <f t="shared" si="10"/>
        <v>Not</v>
      </c>
      <c r="AM74" s="320" t="str">
        <f t="shared" si="11"/>
        <v>Not</v>
      </c>
      <c r="AN74" s="275">
        <f t="shared" si="32"/>
        <v>0</v>
      </c>
      <c r="AO74" s="275">
        <f t="shared" si="32"/>
        <v>0</v>
      </c>
      <c r="AP74" s="275">
        <f t="shared" si="32"/>
        <v>0</v>
      </c>
      <c r="AQ74" s="282"/>
      <c r="AR74" s="282"/>
      <c r="AS74" s="282"/>
      <c r="AT74" s="282"/>
      <c r="AU74" s="282"/>
      <c r="AV74" s="282"/>
      <c r="AW74" s="282"/>
      <c r="AX74" s="282"/>
      <c r="AY74" s="282"/>
      <c r="AZ74" s="282"/>
      <c r="BA74" s="282"/>
      <c r="BB74" s="282"/>
      <c r="BC74" s="282"/>
      <c r="BD74" s="282"/>
      <c r="BE74" s="282"/>
      <c r="BF74" s="282"/>
      <c r="BG74" s="282"/>
      <c r="BH74" s="282"/>
      <c r="BI74" s="282"/>
      <c r="BJ74" s="282"/>
      <c r="BK74" s="282"/>
      <c r="BL74" s="282"/>
      <c r="BM74" s="282"/>
      <c r="BN74" s="282"/>
      <c r="BO74" s="282"/>
      <c r="BP74" s="282"/>
      <c r="BQ74" s="282"/>
      <c r="BR74" s="282"/>
      <c r="BS74" s="282"/>
      <c r="BT74" s="282"/>
      <c r="BU74" s="282"/>
      <c r="BV74" s="282"/>
      <c r="BW74" s="282"/>
      <c r="BX74" s="282"/>
      <c r="BY74" s="282"/>
      <c r="BZ74" s="282"/>
      <c r="CA74" s="282"/>
    </row>
    <row r="75" spans="2:81" thickBot="1" x14ac:dyDescent="0.35">
      <c r="B75" s="72" t="s">
        <v>68</v>
      </c>
      <c r="C75" s="82">
        <f>+C72</f>
        <v>0</v>
      </c>
      <c r="D75" s="82">
        <f>+D72</f>
        <v>0</v>
      </c>
      <c r="E75" s="172">
        <f>+E72</f>
        <v>0</v>
      </c>
      <c r="F75" s="359"/>
      <c r="G75" s="51">
        <f t="shared" si="22"/>
        <v>20</v>
      </c>
      <c r="H75" s="211">
        <f t="shared" si="22"/>
        <v>75</v>
      </c>
    </row>
    <row r="76" spans="2:81" ht="14.4" x14ac:dyDescent="0.3">
      <c r="B76" s="83" t="s">
        <v>69</v>
      </c>
      <c r="C76" s="84">
        <f>+C67-C75</f>
        <v>0</v>
      </c>
      <c r="D76" s="84">
        <f>+D67-D75</f>
        <v>0</v>
      </c>
      <c r="E76" s="173">
        <f>+E67-E75</f>
        <v>0</v>
      </c>
      <c r="F76" s="359"/>
      <c r="G76" s="51">
        <f t="shared" si="22"/>
        <v>21</v>
      </c>
      <c r="H76" s="211">
        <f t="shared" si="22"/>
        <v>76</v>
      </c>
    </row>
    <row r="77" spans="2:81" ht="14.4" x14ac:dyDescent="0.3">
      <c r="B77" s="72" t="s">
        <v>73</v>
      </c>
      <c r="C77" s="85"/>
      <c r="D77" s="85"/>
      <c r="E77" s="174"/>
      <c r="F77" s="359"/>
      <c r="G77" s="51">
        <f t="shared" si="22"/>
        <v>22</v>
      </c>
      <c r="H77" s="211">
        <f t="shared" si="22"/>
        <v>77</v>
      </c>
    </row>
    <row r="78" spans="2:81" ht="14.4" x14ac:dyDescent="0.3">
      <c r="B78" s="72" t="s">
        <v>7</v>
      </c>
      <c r="C78" s="86">
        <f>IF(+C77=0,0,IF(+C76&gt;0,C75/C77,+C75/C77))</f>
        <v>0</v>
      </c>
      <c r="D78" s="86">
        <f>IF(+D77=0,0,IF(+D76&gt;0,D75/D77,+D75/D77))</f>
        <v>0</v>
      </c>
      <c r="E78" s="175">
        <f>IF(+E77=0,0,IF(+E76&gt;0,E75/E77,+E75/E77))</f>
        <v>0</v>
      </c>
      <c r="F78" s="359"/>
      <c r="G78" s="51">
        <f t="shared" si="22"/>
        <v>23</v>
      </c>
      <c r="H78" s="211">
        <f t="shared" si="22"/>
        <v>78</v>
      </c>
    </row>
    <row r="79" spans="2:81" ht="14.4" x14ac:dyDescent="0.3">
      <c r="B79" s="72" t="s">
        <v>70</v>
      </c>
      <c r="C79" s="86">
        <f>IF(+C77=0,0,IF(+C76&gt;0,0,-C76/C77))</f>
        <v>0</v>
      </c>
      <c r="D79" s="86">
        <f>IF(+D77=0,0,IF(+D76&gt;0,0,-D76/D77))</f>
        <v>0</v>
      </c>
      <c r="E79" s="175">
        <f>IF(+E77=0,0,IF(+E76&gt;0,0,-E76/E77))</f>
        <v>0</v>
      </c>
      <c r="F79" s="359"/>
      <c r="G79" s="51">
        <f t="shared" si="22"/>
        <v>24</v>
      </c>
      <c r="H79" s="211">
        <f t="shared" si="22"/>
        <v>79</v>
      </c>
    </row>
    <row r="80" spans="2:81" ht="14.4" x14ac:dyDescent="0.3">
      <c r="B80" s="76" t="s">
        <v>156</v>
      </c>
      <c r="C80" s="87"/>
      <c r="D80" s="88"/>
      <c r="E80" s="176"/>
      <c r="F80" s="77" t="s">
        <v>79</v>
      </c>
      <c r="G80" s="51">
        <f t="shared" si="22"/>
        <v>25</v>
      </c>
      <c r="H80" s="211">
        <f t="shared" si="22"/>
        <v>80</v>
      </c>
    </row>
    <row r="81" spans="2:27" ht="14.4" x14ac:dyDescent="0.3">
      <c r="B81" s="72" t="s">
        <v>45</v>
      </c>
      <c r="C81" s="89"/>
      <c r="D81" s="345" t="s">
        <v>195</v>
      </c>
      <c r="E81" s="345"/>
      <c r="F81" s="344"/>
      <c r="G81" s="51">
        <f t="shared" si="22"/>
        <v>26</v>
      </c>
      <c r="H81" s="211">
        <f t="shared" si="22"/>
        <v>81</v>
      </c>
    </row>
    <row r="82" spans="2:27" ht="14.4" x14ac:dyDescent="0.3">
      <c r="B82" s="72" t="s">
        <v>25</v>
      </c>
      <c r="C82" s="90" t="s">
        <v>44</v>
      </c>
      <c r="D82" s="345"/>
      <c r="E82" s="345"/>
      <c r="F82" s="344"/>
      <c r="G82" s="51">
        <f t="shared" si="22"/>
        <v>27</v>
      </c>
      <c r="H82" s="211">
        <f t="shared" si="22"/>
        <v>82</v>
      </c>
    </row>
    <row r="83" spans="2:27" ht="14.4" x14ac:dyDescent="0.3">
      <c r="B83" s="72" t="s">
        <v>144</v>
      </c>
      <c r="C83" s="90" t="s">
        <v>44</v>
      </c>
      <c r="D83" s="345"/>
      <c r="E83" s="345"/>
      <c r="F83" s="344"/>
      <c r="G83" s="51">
        <f t="shared" si="22"/>
        <v>28</v>
      </c>
      <c r="H83" s="211">
        <f t="shared" si="22"/>
        <v>83</v>
      </c>
    </row>
    <row r="84" spans="2:27" ht="14.4" x14ac:dyDescent="0.3">
      <c r="B84" s="72" t="s">
        <v>34</v>
      </c>
      <c r="C84" s="90" t="s">
        <v>44</v>
      </c>
      <c r="D84" s="345"/>
      <c r="E84" s="345"/>
      <c r="F84" s="344"/>
      <c r="G84" s="51">
        <f t="shared" si="22"/>
        <v>29</v>
      </c>
      <c r="H84" s="211">
        <f t="shared" si="22"/>
        <v>84</v>
      </c>
    </row>
    <row r="85" spans="2:27" ht="80.099999999999994" customHeight="1" x14ac:dyDescent="0.3">
      <c r="B85" s="358"/>
      <c r="C85" s="358"/>
      <c r="D85" s="358"/>
      <c r="E85" s="358"/>
      <c r="F85" s="344"/>
      <c r="G85" s="51">
        <f t="shared" si="22"/>
        <v>30</v>
      </c>
      <c r="H85" s="211">
        <f t="shared" si="22"/>
        <v>85</v>
      </c>
    </row>
    <row r="86" spans="2:27" ht="14.4" x14ac:dyDescent="0.3">
      <c r="B86" s="256" t="s">
        <v>155</v>
      </c>
      <c r="C86" s="257">
        <f>+C92</f>
        <v>15</v>
      </c>
      <c r="D86" s="257">
        <f>+D92</f>
        <v>16</v>
      </c>
      <c r="E86" s="258" t="str">
        <f>+E92</f>
        <v>17</v>
      </c>
      <c r="F86" s="77" t="s">
        <v>102</v>
      </c>
      <c r="G86" s="51">
        <f t="shared" si="22"/>
        <v>31</v>
      </c>
      <c r="H86" s="211">
        <f t="shared" si="22"/>
        <v>86</v>
      </c>
    </row>
    <row r="87" spans="2:27" ht="14.4" x14ac:dyDescent="0.3">
      <c r="B87" s="91" t="s">
        <v>61</v>
      </c>
      <c r="C87" s="92"/>
      <c r="D87" s="92"/>
      <c r="E87" s="177"/>
      <c r="F87" s="344"/>
      <c r="G87" s="51">
        <f t="shared" si="22"/>
        <v>32</v>
      </c>
      <c r="H87" s="211">
        <f t="shared" si="22"/>
        <v>87</v>
      </c>
    </row>
    <row r="88" spans="2:27" ht="14.4" x14ac:dyDescent="0.3">
      <c r="B88" s="91" t="s">
        <v>62</v>
      </c>
      <c r="C88" s="92"/>
      <c r="D88" s="92"/>
      <c r="E88" s="177"/>
      <c r="F88" s="344"/>
      <c r="G88" s="51">
        <f t="shared" si="22"/>
        <v>33</v>
      </c>
      <c r="H88" s="211">
        <f t="shared" si="22"/>
        <v>88</v>
      </c>
    </row>
    <row r="89" spans="2:27" ht="14.4" x14ac:dyDescent="0.3">
      <c r="B89" s="91" t="s">
        <v>63</v>
      </c>
      <c r="C89" s="92"/>
      <c r="D89" s="92"/>
      <c r="E89" s="177"/>
      <c r="F89" s="344"/>
      <c r="G89" s="51">
        <f t="shared" si="22"/>
        <v>34</v>
      </c>
      <c r="H89" s="211">
        <f t="shared" si="22"/>
        <v>89</v>
      </c>
    </row>
    <row r="90" spans="2:27" ht="14.4" x14ac:dyDescent="0.3">
      <c r="B90" s="91" t="s">
        <v>103</v>
      </c>
      <c r="C90" s="92"/>
      <c r="D90" s="92"/>
      <c r="E90" s="177"/>
      <c r="F90" s="344"/>
      <c r="G90" s="51">
        <f t="shared" si="22"/>
        <v>35</v>
      </c>
      <c r="H90" s="211">
        <f t="shared" si="22"/>
        <v>90</v>
      </c>
    </row>
    <row r="91" spans="2:27" ht="14.4" x14ac:dyDescent="0.3">
      <c r="B91" s="91" t="s">
        <v>101</v>
      </c>
      <c r="C91" s="93">
        <f>SUM(C87:C90)</f>
        <v>0</v>
      </c>
      <c r="D91" s="93">
        <f t="shared" ref="D91:E91" si="34">SUM(D87:D90)</f>
        <v>0</v>
      </c>
      <c r="E91" s="178">
        <f t="shared" si="34"/>
        <v>0</v>
      </c>
      <c r="F91" s="344"/>
      <c r="G91" s="51">
        <f t="shared" si="22"/>
        <v>36</v>
      </c>
      <c r="H91" s="211">
        <f t="shared" si="22"/>
        <v>91</v>
      </c>
    </row>
    <row r="92" spans="2:27" ht="14.4" x14ac:dyDescent="0.3">
      <c r="B92" s="94" t="s">
        <v>105</v>
      </c>
      <c r="C92" s="77">
        <f>+C58</f>
        <v>15</v>
      </c>
      <c r="D92" s="77">
        <f>+D58</f>
        <v>16</v>
      </c>
      <c r="E92" s="168" t="str">
        <f>+E58</f>
        <v>17</v>
      </c>
      <c r="F92" s="77" t="s">
        <v>136</v>
      </c>
      <c r="G92" s="51">
        <f t="shared" si="22"/>
        <v>37</v>
      </c>
      <c r="H92" s="211">
        <f t="shared" si="22"/>
        <v>92</v>
      </c>
    </row>
    <row r="93" spans="2:27" ht="14.4" x14ac:dyDescent="0.3">
      <c r="B93" s="91" t="s">
        <v>98</v>
      </c>
      <c r="C93" s="95">
        <f>+C79</f>
        <v>0</v>
      </c>
      <c r="D93" s="95">
        <f>+D79</f>
        <v>0</v>
      </c>
      <c r="E93" s="179">
        <f>ROUND(E79,2)</f>
        <v>0</v>
      </c>
      <c r="F93" s="344"/>
      <c r="G93" s="51">
        <f t="shared" si="22"/>
        <v>38</v>
      </c>
      <c r="H93" s="211">
        <f t="shared" si="22"/>
        <v>93</v>
      </c>
    </row>
    <row r="94" spans="2:27" ht="14.4" x14ac:dyDescent="0.3">
      <c r="B94" s="96" t="s">
        <v>146</v>
      </c>
      <c r="C94" s="96">
        <f>+C92</f>
        <v>15</v>
      </c>
      <c r="D94" s="96">
        <f>+D92</f>
        <v>16</v>
      </c>
      <c r="E94" s="180" t="str">
        <f>+E92</f>
        <v>17</v>
      </c>
      <c r="F94" s="344"/>
      <c r="G94" s="51">
        <f t="shared" si="22"/>
        <v>39</v>
      </c>
      <c r="H94" s="211">
        <f t="shared" si="22"/>
        <v>94</v>
      </c>
    </row>
    <row r="95" spans="2:27" ht="14.4" x14ac:dyDescent="0.3">
      <c r="B95" s="91" t="s">
        <v>99</v>
      </c>
      <c r="C95" s="92"/>
      <c r="D95" s="92"/>
      <c r="E95" s="181"/>
      <c r="F95" s="344"/>
      <c r="G95" s="51">
        <f t="shared" si="22"/>
        <v>40</v>
      </c>
      <c r="H95" s="211">
        <f t="shared" si="22"/>
        <v>95</v>
      </c>
      <c r="V95" s="114"/>
      <c r="W95" s="114"/>
    </row>
    <row r="96" spans="2:27" ht="14.4" x14ac:dyDescent="0.3">
      <c r="B96" s="91" t="s">
        <v>140</v>
      </c>
      <c r="C96" s="97"/>
      <c r="D96" s="97"/>
      <c r="E96" s="182">
        <f>IF(E93="","",+'Application(s)'!E95*E93)</f>
        <v>0</v>
      </c>
      <c r="F96" s="344"/>
      <c r="G96" s="51">
        <f t="shared" si="22"/>
        <v>41</v>
      </c>
      <c r="H96" s="211">
        <f t="shared" si="22"/>
        <v>96</v>
      </c>
      <c r="AA96" s="115"/>
    </row>
    <row r="97" spans="2:81" ht="14.4" x14ac:dyDescent="0.3">
      <c r="B97" s="96" t="s">
        <v>147</v>
      </c>
      <c r="C97" s="96">
        <f>+C94</f>
        <v>15</v>
      </c>
      <c r="D97" s="96">
        <f t="shared" ref="D97:E97" si="35">+D94</f>
        <v>16</v>
      </c>
      <c r="E97" s="180" t="str">
        <f t="shared" si="35"/>
        <v>17</v>
      </c>
      <c r="F97" s="344"/>
      <c r="G97" s="51">
        <f t="shared" si="22"/>
        <v>42</v>
      </c>
      <c r="H97" s="211">
        <f t="shared" si="22"/>
        <v>97</v>
      </c>
    </row>
    <row r="98" spans="2:81" ht="14.4" x14ac:dyDescent="0.3">
      <c r="B98" s="91" t="s">
        <v>99</v>
      </c>
      <c r="C98" s="92"/>
      <c r="D98" s="92"/>
      <c r="E98" s="183"/>
      <c r="F98" s="344"/>
      <c r="G98" s="51">
        <f t="shared" si="22"/>
        <v>43</v>
      </c>
      <c r="H98" s="211">
        <f t="shared" si="22"/>
        <v>98</v>
      </c>
      <c r="AA98" s="115"/>
    </row>
    <row r="99" spans="2:81" ht="14.4" x14ac:dyDescent="0.3">
      <c r="B99" s="91" t="s">
        <v>140</v>
      </c>
      <c r="C99" s="97"/>
      <c r="D99" s="97"/>
      <c r="E99" s="182">
        <f>IF(E93="","",+'Application(s)'!E98*E93)</f>
        <v>0</v>
      </c>
      <c r="F99" s="344"/>
      <c r="G99" s="51">
        <f t="shared" si="22"/>
        <v>44</v>
      </c>
      <c r="H99" s="211">
        <f t="shared" si="22"/>
        <v>99</v>
      </c>
    </row>
    <row r="100" spans="2:81" ht="14.4" x14ac:dyDescent="0.3">
      <c r="B100" s="96" t="s">
        <v>148</v>
      </c>
      <c r="C100" s="96">
        <f>+C97</f>
        <v>15</v>
      </c>
      <c r="D100" s="96">
        <f>+D97</f>
        <v>16</v>
      </c>
      <c r="E100" s="180" t="str">
        <f>+E97</f>
        <v>17</v>
      </c>
      <c r="F100" s="344"/>
      <c r="G100" s="51">
        <f t="shared" si="22"/>
        <v>45</v>
      </c>
      <c r="H100" s="211">
        <f t="shared" si="22"/>
        <v>100</v>
      </c>
    </row>
    <row r="101" spans="2:81" ht="14.4" x14ac:dyDescent="0.3">
      <c r="B101" s="91" t="s">
        <v>99</v>
      </c>
      <c r="C101" s="92"/>
      <c r="D101" s="92"/>
      <c r="E101" s="181"/>
      <c r="F101" s="344"/>
      <c r="G101" s="51">
        <f t="shared" si="22"/>
        <v>46</v>
      </c>
      <c r="H101" s="211">
        <f t="shared" si="22"/>
        <v>101</v>
      </c>
    </row>
    <row r="102" spans="2:81" ht="14.4" x14ac:dyDescent="0.3">
      <c r="B102" s="91" t="s">
        <v>140</v>
      </c>
      <c r="C102" s="97"/>
      <c r="D102" s="97"/>
      <c r="E102" s="182">
        <f>IF(E93="","",+'Application(s)'!E101*E93)</f>
        <v>0</v>
      </c>
      <c r="F102" s="344"/>
      <c r="G102" s="51">
        <f t="shared" si="22"/>
        <v>47</v>
      </c>
      <c r="H102" s="211">
        <f t="shared" si="22"/>
        <v>102</v>
      </c>
    </row>
    <row r="103" spans="2:81" ht="14.4" x14ac:dyDescent="0.3">
      <c r="B103" s="96" t="s">
        <v>149</v>
      </c>
      <c r="C103" s="96">
        <f>+C100</f>
        <v>15</v>
      </c>
      <c r="D103" s="96">
        <f>+D100</f>
        <v>16</v>
      </c>
      <c r="E103" s="180" t="str">
        <f>+E100</f>
        <v>17</v>
      </c>
      <c r="F103" s="344"/>
      <c r="G103" s="51">
        <f t="shared" si="22"/>
        <v>48</v>
      </c>
      <c r="H103" s="211">
        <f t="shared" si="22"/>
        <v>103</v>
      </c>
    </row>
    <row r="104" spans="2:81" ht="14.4" x14ac:dyDescent="0.3">
      <c r="B104" s="91" t="s">
        <v>99</v>
      </c>
      <c r="C104" s="99"/>
      <c r="D104" s="99"/>
      <c r="E104" s="185"/>
      <c r="F104" s="344"/>
      <c r="G104" s="51">
        <f t="shared" si="22"/>
        <v>49</v>
      </c>
      <c r="H104" s="211">
        <f t="shared" si="22"/>
        <v>104</v>
      </c>
    </row>
    <row r="105" spans="2:81" ht="14.4" x14ac:dyDescent="0.3">
      <c r="B105" s="100" t="s">
        <v>106</v>
      </c>
      <c r="C105" s="101">
        <f>+C104+C101+C98+C95</f>
        <v>0</v>
      </c>
      <c r="D105" s="101">
        <f>+D104+D101+D98+D95</f>
        <v>0</v>
      </c>
      <c r="E105" s="186">
        <f>+E104+E101+E98+E95</f>
        <v>0</v>
      </c>
      <c r="F105" s="344"/>
      <c r="G105" s="51">
        <f t="shared" si="22"/>
        <v>50</v>
      </c>
      <c r="H105" s="211">
        <f t="shared" si="22"/>
        <v>105</v>
      </c>
    </row>
    <row r="106" spans="2:81" ht="14.4" x14ac:dyDescent="0.3">
      <c r="B106" s="100" t="s">
        <v>107</v>
      </c>
      <c r="C106" s="101">
        <f>+C77-C105</f>
        <v>0</v>
      </c>
      <c r="D106" s="101">
        <f>+D77-D105</f>
        <v>0</v>
      </c>
      <c r="E106" s="186">
        <f>+E77-E105</f>
        <v>0</v>
      </c>
      <c r="F106" s="344"/>
      <c r="G106" s="51">
        <f t="shared" si="22"/>
        <v>51</v>
      </c>
      <c r="H106" s="211">
        <f t="shared" si="22"/>
        <v>106</v>
      </c>
    </row>
    <row r="107" spans="2:81" ht="33" customHeight="1" x14ac:dyDescent="0.3">
      <c r="B107" s="338" t="str">
        <f>(+$B$1&amp;" - "&amp;+B108)</f>
        <v>TYPE in cell C40 on "Directions &amp; Set Up" - Program Name 2</v>
      </c>
      <c r="C107" s="339"/>
      <c r="D107" s="339"/>
      <c r="E107" s="339"/>
      <c r="F107" s="156" t="str">
        <f>+B107</f>
        <v>TYPE in cell C40 on "Directions &amp; Set Up" - Program Name 2</v>
      </c>
      <c r="G107" s="128">
        <v>1</v>
      </c>
      <c r="H107" s="211">
        <f t="shared" ref="H107:H169" si="36">+H106+1</f>
        <v>107</v>
      </c>
    </row>
    <row r="108" spans="2:81" x14ac:dyDescent="0.3">
      <c r="B108" s="130" t="str">
        <f>+'Directions &amp; Set Up'!C44</f>
        <v>Program Name 2</v>
      </c>
      <c r="C108" s="131" t="str">
        <f>+C57</f>
        <v>Previous FY</v>
      </c>
      <c r="D108" s="131" t="str">
        <f>+D57</f>
        <v>Current FY</v>
      </c>
      <c r="E108" s="187" t="str">
        <f>+E57</f>
        <v>Application FY</v>
      </c>
      <c r="F108" s="154" t="str">
        <f>+B108</f>
        <v>Program Name 2</v>
      </c>
      <c r="G108" s="128">
        <v>2</v>
      </c>
      <c r="H108" s="211">
        <f t="shared" si="36"/>
        <v>108</v>
      </c>
    </row>
    <row r="109" spans="2:81" ht="14.4" outlineLevel="1" x14ac:dyDescent="0.3">
      <c r="B109" s="132" t="str">
        <f>+B58</f>
        <v>Revenue(s)</v>
      </c>
      <c r="C109" s="133">
        <f>+C58</f>
        <v>15</v>
      </c>
      <c r="D109" s="133">
        <f>+'Application(s)'!D58</f>
        <v>16</v>
      </c>
      <c r="E109" s="188" t="str">
        <f>+E58</f>
        <v>17</v>
      </c>
      <c r="F109" s="49" t="str">
        <f>+F58</f>
        <v>Reason for Est. Change in Revenue, if any.</v>
      </c>
      <c r="G109" s="128">
        <f>+G108+1</f>
        <v>3</v>
      </c>
      <c r="H109" s="211">
        <f t="shared" si="36"/>
        <v>109</v>
      </c>
    </row>
    <row r="110" spans="2:81" s="29" customFormat="1" ht="14.4" outlineLevel="1" x14ac:dyDescent="0.3">
      <c r="B110" s="68"/>
      <c r="C110" s="71"/>
      <c r="D110" s="71"/>
      <c r="E110" s="189"/>
      <c r="F110" s="342"/>
      <c r="G110" s="128">
        <f t="shared" ref="G110:G157" si="37">+G109+1</f>
        <v>4</v>
      </c>
      <c r="H110" s="211">
        <f t="shared" si="36"/>
        <v>110</v>
      </c>
      <c r="I110" s="116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284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7"/>
    </row>
    <row r="111" spans="2:81" ht="14.4" outlineLevel="1" x14ac:dyDescent="0.3">
      <c r="B111" s="70"/>
      <c r="C111" s="71"/>
      <c r="D111" s="71"/>
      <c r="E111" s="189"/>
      <c r="F111" s="342"/>
      <c r="G111" s="128">
        <f t="shared" si="37"/>
        <v>5</v>
      </c>
      <c r="H111" s="211">
        <f t="shared" si="36"/>
        <v>111</v>
      </c>
    </row>
    <row r="112" spans="2:81" ht="14.4" outlineLevel="1" x14ac:dyDescent="0.3">
      <c r="B112" s="70"/>
      <c r="C112" s="71"/>
      <c r="D112" s="71"/>
      <c r="E112" s="189"/>
      <c r="F112" s="342"/>
      <c r="G112" s="128">
        <f t="shared" si="37"/>
        <v>6</v>
      </c>
      <c r="H112" s="211">
        <f t="shared" si="36"/>
        <v>112</v>
      </c>
    </row>
    <row r="113" spans="2:8" ht="14.4" outlineLevel="1" x14ac:dyDescent="0.3">
      <c r="B113" s="70"/>
      <c r="C113" s="71"/>
      <c r="D113" s="71"/>
      <c r="E113" s="189"/>
      <c r="F113" s="342"/>
      <c r="G113" s="128">
        <f t="shared" si="37"/>
        <v>7</v>
      </c>
      <c r="H113" s="211">
        <f t="shared" si="36"/>
        <v>113</v>
      </c>
    </row>
    <row r="114" spans="2:8" ht="14.4" outlineLevel="1" x14ac:dyDescent="0.3">
      <c r="B114" s="70"/>
      <c r="C114" s="71"/>
      <c r="D114" s="71"/>
      <c r="E114" s="189"/>
      <c r="F114" s="342"/>
      <c r="G114" s="128">
        <f t="shared" si="37"/>
        <v>8</v>
      </c>
      <c r="H114" s="211">
        <f t="shared" si="36"/>
        <v>114</v>
      </c>
    </row>
    <row r="115" spans="2:8" ht="14.4" outlineLevel="1" x14ac:dyDescent="0.3">
      <c r="B115" s="70"/>
      <c r="C115" s="71"/>
      <c r="D115" s="71"/>
      <c r="E115" s="189"/>
      <c r="F115" s="342"/>
      <c r="G115" s="128">
        <f t="shared" si="37"/>
        <v>9</v>
      </c>
      <c r="H115" s="211">
        <f t="shared" si="36"/>
        <v>115</v>
      </c>
    </row>
    <row r="116" spans="2:8" ht="14.4" outlineLevel="1" x14ac:dyDescent="0.3">
      <c r="B116" s="70"/>
      <c r="C116" s="71"/>
      <c r="D116" s="71"/>
      <c r="E116" s="189"/>
      <c r="F116" s="342"/>
      <c r="G116" s="128">
        <f t="shared" si="37"/>
        <v>10</v>
      </c>
      <c r="H116" s="211">
        <f t="shared" si="36"/>
        <v>116</v>
      </c>
    </row>
    <row r="117" spans="2:8" ht="14.4" outlineLevel="1" x14ac:dyDescent="0.3">
      <c r="B117" s="72" t="str">
        <f t="shared" ref="B117:B124" si="38">+B66</f>
        <v>Boone, Campbell and Kenton Funds (will not be included)</v>
      </c>
      <c r="C117" s="315"/>
      <c r="D117" s="315"/>
      <c r="E117" s="315"/>
      <c r="F117" s="342"/>
      <c r="G117" s="128">
        <f t="shared" si="37"/>
        <v>11</v>
      </c>
      <c r="H117" s="211">
        <f t="shared" si="36"/>
        <v>117</v>
      </c>
    </row>
    <row r="118" spans="2:8" ht="14.4" outlineLevel="1" x14ac:dyDescent="0.3">
      <c r="B118" s="73" t="str">
        <f t="shared" si="38"/>
        <v>Revenues (excluding Counties')</v>
      </c>
      <c r="C118" s="134">
        <f>SUM(C110:C116)</f>
        <v>0</v>
      </c>
      <c r="D118" s="86">
        <f>SUM(D110:D116)</f>
        <v>0</v>
      </c>
      <c r="E118" s="167">
        <f>SUM(E110:E116)</f>
        <v>0</v>
      </c>
      <c r="F118" s="342"/>
      <c r="G118" s="128">
        <f t="shared" si="37"/>
        <v>12</v>
      </c>
      <c r="H118" s="211">
        <f t="shared" si="36"/>
        <v>118</v>
      </c>
    </row>
    <row r="119" spans="2:8" ht="14.4" outlineLevel="1" x14ac:dyDescent="0.3">
      <c r="B119" s="132" t="str">
        <f t="shared" si="38"/>
        <v>Expense</v>
      </c>
      <c r="C119" s="133">
        <f>+$C$109</f>
        <v>15</v>
      </c>
      <c r="D119" s="133">
        <f>+$D$109</f>
        <v>16</v>
      </c>
      <c r="E119" s="188" t="str">
        <f>+E109</f>
        <v>17</v>
      </c>
      <c r="F119" s="49" t="str">
        <f>+F68</f>
        <v>Reason for Est. Change in Expenses, if any.</v>
      </c>
      <c r="G119" s="128">
        <f t="shared" si="37"/>
        <v>13</v>
      </c>
      <c r="H119" s="211">
        <f t="shared" si="36"/>
        <v>119</v>
      </c>
    </row>
    <row r="120" spans="2:8" ht="14.4" outlineLevel="1" x14ac:dyDescent="0.3">
      <c r="B120" s="72" t="str">
        <f t="shared" si="38"/>
        <v>Program Expenses</v>
      </c>
      <c r="C120" s="71"/>
      <c r="D120" s="71"/>
      <c r="E120" s="189"/>
      <c r="F120" s="368"/>
      <c r="G120" s="128">
        <f t="shared" si="37"/>
        <v>14</v>
      </c>
      <c r="H120" s="211">
        <f t="shared" si="36"/>
        <v>120</v>
      </c>
    </row>
    <row r="121" spans="2:8" ht="14.4" outlineLevel="1" x14ac:dyDescent="0.3">
      <c r="B121" s="72" t="str">
        <f t="shared" si="38"/>
        <v>Program Management Cost</v>
      </c>
      <c r="C121" s="71"/>
      <c r="D121" s="71"/>
      <c r="E121" s="189"/>
      <c r="F121" s="368"/>
      <c r="G121" s="128">
        <f t="shared" si="37"/>
        <v>15</v>
      </c>
      <c r="H121" s="211">
        <f t="shared" si="36"/>
        <v>121</v>
      </c>
    </row>
    <row r="122" spans="2:8" ht="14.4" outlineLevel="1" x14ac:dyDescent="0.3">
      <c r="B122" s="72" t="str">
        <f t="shared" si="38"/>
        <v>Program Development (Fund Raising Cost)</v>
      </c>
      <c r="C122" s="71"/>
      <c r="D122" s="71"/>
      <c r="E122" s="189"/>
      <c r="F122" s="368"/>
      <c r="G122" s="128">
        <f t="shared" si="37"/>
        <v>16</v>
      </c>
      <c r="H122" s="211">
        <f t="shared" si="36"/>
        <v>122</v>
      </c>
    </row>
    <row r="123" spans="2:8" ht="14.4" outlineLevel="1" x14ac:dyDescent="0.3">
      <c r="B123" s="73" t="str">
        <f t="shared" si="38"/>
        <v>Total Expenses</v>
      </c>
      <c r="C123" s="86">
        <f>SUM(C120:C122)</f>
        <v>0</v>
      </c>
      <c r="D123" s="86">
        <f>SUM(D120:D122)</f>
        <v>0</v>
      </c>
      <c r="E123" s="175">
        <f>SUM(E120:E122)</f>
        <v>0</v>
      </c>
      <c r="F123" s="368"/>
      <c r="G123" s="128">
        <f t="shared" si="37"/>
        <v>17</v>
      </c>
      <c r="H123" s="211">
        <f t="shared" si="36"/>
        <v>123</v>
      </c>
    </row>
    <row r="124" spans="2:8" ht="14.4" outlineLevel="1" x14ac:dyDescent="0.3">
      <c r="B124" s="132" t="str">
        <f t="shared" si="38"/>
        <v>Fiscal Year Summary</v>
      </c>
      <c r="C124" s="133">
        <f>+$C$109</f>
        <v>15</v>
      </c>
      <c r="D124" s="133">
        <f>+$D$109</f>
        <v>16</v>
      </c>
      <c r="E124" s="188" t="str">
        <f>+E119</f>
        <v>17</v>
      </c>
      <c r="F124" s="49" t="str">
        <f>+F73</f>
        <v>Reason for Est. Change in Units, if any.</v>
      </c>
      <c r="G124" s="128">
        <f t="shared" si="37"/>
        <v>18</v>
      </c>
      <c r="H124" s="211">
        <f t="shared" si="36"/>
        <v>124</v>
      </c>
    </row>
    <row r="125" spans="2:8" ht="14.4" outlineLevel="1" x14ac:dyDescent="0.3">
      <c r="B125" s="73" t="str">
        <f>+B67</f>
        <v>Revenues (excluding Counties')</v>
      </c>
      <c r="C125" s="86">
        <f>+C118</f>
        <v>0</v>
      </c>
      <c r="D125" s="86">
        <f>+D118</f>
        <v>0</v>
      </c>
      <c r="E125" s="167">
        <f>+E118</f>
        <v>0</v>
      </c>
      <c r="F125" s="368"/>
      <c r="G125" s="128">
        <f t="shared" si="37"/>
        <v>19</v>
      </c>
      <c r="H125" s="211">
        <f t="shared" si="36"/>
        <v>125</v>
      </c>
    </row>
    <row r="126" spans="2:8" ht="14.4" outlineLevel="1" x14ac:dyDescent="0.3">
      <c r="B126" s="72" t="str">
        <f t="shared" ref="B126:B135" si="39">+B75</f>
        <v>Total Expenses</v>
      </c>
      <c r="C126" s="86">
        <f>+C123</f>
        <v>0</v>
      </c>
      <c r="D126" s="86">
        <f>+D123</f>
        <v>0</v>
      </c>
      <c r="E126" s="167">
        <f>+E123</f>
        <v>0</v>
      </c>
      <c r="F126" s="368"/>
      <c r="G126" s="128">
        <f t="shared" si="37"/>
        <v>20</v>
      </c>
      <c r="H126" s="211">
        <f t="shared" si="36"/>
        <v>126</v>
      </c>
    </row>
    <row r="127" spans="2:8" ht="14.4" outlineLevel="1" x14ac:dyDescent="0.3">
      <c r="B127" s="72" t="str">
        <f t="shared" si="39"/>
        <v>Net Gain or (Loss)</v>
      </c>
      <c r="C127" s="86">
        <f>+C118-C126</f>
        <v>0</v>
      </c>
      <c r="D127" s="86">
        <f>+D118-D126</f>
        <v>0</v>
      </c>
      <c r="E127" s="175">
        <f>+E118-E126</f>
        <v>0</v>
      </c>
      <c r="F127" s="368"/>
      <c r="G127" s="128">
        <f t="shared" si="37"/>
        <v>21</v>
      </c>
      <c r="H127" s="211">
        <f t="shared" si="36"/>
        <v>127</v>
      </c>
    </row>
    <row r="128" spans="2:8" ht="14.4" outlineLevel="1" x14ac:dyDescent="0.3">
      <c r="B128" s="72" t="str">
        <f t="shared" si="39"/>
        <v>Total Program Units Actual/Projected</v>
      </c>
      <c r="C128" s="85"/>
      <c r="D128" s="85"/>
      <c r="E128" s="174"/>
      <c r="F128" s="368"/>
      <c r="G128" s="128">
        <f t="shared" si="37"/>
        <v>22</v>
      </c>
      <c r="H128" s="211">
        <f t="shared" si="36"/>
        <v>128</v>
      </c>
    </row>
    <row r="129" spans="2:8" ht="14.4" outlineLevel="1" x14ac:dyDescent="0.3">
      <c r="B129" s="72" t="str">
        <f t="shared" si="39"/>
        <v>Agency Unit Cost</v>
      </c>
      <c r="C129" s="86">
        <f>IF(+C128=0,0,IF(+C127&gt;0,C126/C128,+C126/C128))</f>
        <v>0</v>
      </c>
      <c r="D129" s="86">
        <f>IF(+D128=0,0,IF(+D127&gt;0,D126/D128,+D126/D128))</f>
        <v>0</v>
      </c>
      <c r="E129" s="175">
        <f>IF(+E128=0,0,IF(+E127&gt;0,E126/E128,+E126/E128))</f>
        <v>0</v>
      </c>
      <c r="F129" s="368"/>
      <c r="G129" s="128">
        <f t="shared" si="37"/>
        <v>23</v>
      </c>
      <c r="H129" s="211">
        <f t="shared" si="36"/>
        <v>129</v>
      </c>
    </row>
    <row r="130" spans="2:8" ht="14.4" outlineLevel="1" x14ac:dyDescent="0.3">
      <c r="B130" s="72" t="str">
        <f t="shared" si="39"/>
        <v>County Unit Cost (Net Gain or Loss/Units projected)</v>
      </c>
      <c r="C130" s="86">
        <f>IF(+C128=0,0,IF(+C127&gt;0,0,-C127/C128))</f>
        <v>0</v>
      </c>
      <c r="D130" s="86">
        <f>IF(+D128=0,0,IF(+D127&gt;0,0,-D127/D128))</f>
        <v>0</v>
      </c>
      <c r="E130" s="175">
        <f>IF(+E128=0,0,IF(+E127&gt;0,0,-E127/E128))</f>
        <v>0</v>
      </c>
      <c r="F130" s="368"/>
      <c r="G130" s="128">
        <f t="shared" si="37"/>
        <v>24</v>
      </c>
      <c r="H130" s="211">
        <f t="shared" si="36"/>
        <v>130</v>
      </c>
    </row>
    <row r="131" spans="2:8" ht="14.4" outlineLevel="1" x14ac:dyDescent="0.3">
      <c r="B131" s="132" t="str">
        <f t="shared" si="39"/>
        <v>General Program Information</v>
      </c>
      <c r="C131" s="135"/>
      <c r="D131" s="136"/>
      <c r="E131" s="158"/>
      <c r="F131" s="49" t="str">
        <f>+F80</f>
        <v>Explanation of Program Description Change, if any.</v>
      </c>
      <c r="G131" s="128">
        <f t="shared" si="37"/>
        <v>25</v>
      </c>
      <c r="H131" s="211">
        <f t="shared" si="36"/>
        <v>131</v>
      </c>
    </row>
    <row r="132" spans="2:8" ht="14.4" outlineLevel="1" x14ac:dyDescent="0.3">
      <c r="B132" s="72" t="str">
        <f t="shared" si="39"/>
        <v>Years providing this program/service:</v>
      </c>
      <c r="C132" s="89"/>
      <c r="D132" s="345" t="s">
        <v>195</v>
      </c>
      <c r="E132" s="345"/>
      <c r="F132" s="342"/>
      <c r="G132" s="128">
        <f t="shared" si="37"/>
        <v>26</v>
      </c>
      <c r="H132" s="211">
        <f t="shared" si="36"/>
        <v>132</v>
      </c>
    </row>
    <row r="133" spans="2:8" ht="14.4" outlineLevel="1" x14ac:dyDescent="0.3">
      <c r="B133" s="72" t="str">
        <f t="shared" si="39"/>
        <v>Unit of service target is individual or group</v>
      </c>
      <c r="C133" s="90" t="s">
        <v>44</v>
      </c>
      <c r="D133" s="345"/>
      <c r="E133" s="345"/>
      <c r="F133" s="342"/>
      <c r="G133" s="128">
        <f t="shared" si="37"/>
        <v>27</v>
      </c>
      <c r="H133" s="211">
        <f t="shared" si="36"/>
        <v>133</v>
      </c>
    </row>
    <row r="134" spans="2:8" ht="14.4" outlineLevel="1" x14ac:dyDescent="0.3">
      <c r="B134" s="72" t="str">
        <f t="shared" si="39"/>
        <v>Unit of service defined (per hour, day, meal, etc.)</v>
      </c>
      <c r="C134" s="90" t="s">
        <v>44</v>
      </c>
      <c r="D134" s="345"/>
      <c r="E134" s="345"/>
      <c r="F134" s="342"/>
      <c r="G134" s="128">
        <f t="shared" si="37"/>
        <v>28</v>
      </c>
      <c r="H134" s="211">
        <f t="shared" si="36"/>
        <v>134</v>
      </c>
    </row>
    <row r="135" spans="2:8" ht="14.4" outlineLevel="1" x14ac:dyDescent="0.3">
      <c r="B135" s="72" t="str">
        <f t="shared" si="39"/>
        <v>Funding Source MH/ID/AG:</v>
      </c>
      <c r="C135" s="137" t="s">
        <v>44</v>
      </c>
      <c r="D135" s="345"/>
      <c r="E135" s="345"/>
      <c r="F135" s="342"/>
      <c r="G135" s="128">
        <f t="shared" si="37"/>
        <v>29</v>
      </c>
      <c r="H135" s="211">
        <f t="shared" si="36"/>
        <v>135</v>
      </c>
    </row>
    <row r="136" spans="2:8" ht="80.099999999999994" customHeight="1" outlineLevel="1" x14ac:dyDescent="0.3">
      <c r="B136" s="348"/>
      <c r="C136" s="348"/>
      <c r="D136" s="348"/>
      <c r="E136" s="348"/>
      <c r="F136" s="342"/>
      <c r="G136" s="128">
        <f t="shared" si="37"/>
        <v>30</v>
      </c>
      <c r="H136" s="211">
        <f t="shared" si="36"/>
        <v>136</v>
      </c>
    </row>
    <row r="137" spans="2:8" ht="14.4" outlineLevel="1" x14ac:dyDescent="0.3">
      <c r="B137" s="255" t="str">
        <f t="shared" ref="B137:B157" si="40">+B86</f>
        <v>Unduplicated Clients</v>
      </c>
      <c r="C137" s="138">
        <f>+C143</f>
        <v>15</v>
      </c>
      <c r="D137" s="138">
        <f>+D143</f>
        <v>16</v>
      </c>
      <c r="E137" s="190" t="str">
        <f>+E143</f>
        <v>17</v>
      </c>
      <c r="F137" s="49" t="str">
        <f>+F86</f>
        <v>Reason for Est. Change in Unduplicated Clients if any.</v>
      </c>
      <c r="G137" s="128">
        <f t="shared" si="37"/>
        <v>31</v>
      </c>
      <c r="H137" s="211">
        <f t="shared" si="36"/>
        <v>137</v>
      </c>
    </row>
    <row r="138" spans="2:8" ht="14.4" outlineLevel="1" x14ac:dyDescent="0.3">
      <c r="B138" s="72" t="str">
        <f t="shared" si="40"/>
        <v>Boone County</v>
      </c>
      <c r="C138" s="92"/>
      <c r="D138" s="92"/>
      <c r="E138" s="177"/>
      <c r="F138" s="342"/>
      <c r="G138" s="128">
        <f t="shared" si="37"/>
        <v>32</v>
      </c>
      <c r="H138" s="211">
        <f t="shared" si="36"/>
        <v>138</v>
      </c>
    </row>
    <row r="139" spans="2:8" ht="14.4" outlineLevel="1" x14ac:dyDescent="0.3">
      <c r="B139" s="72" t="str">
        <f t="shared" si="40"/>
        <v>Campbell County</v>
      </c>
      <c r="C139" s="92"/>
      <c r="D139" s="92"/>
      <c r="E139" s="177"/>
      <c r="F139" s="342"/>
      <c r="G139" s="128">
        <f t="shared" si="37"/>
        <v>33</v>
      </c>
      <c r="H139" s="211">
        <f t="shared" si="36"/>
        <v>139</v>
      </c>
    </row>
    <row r="140" spans="2:8" ht="14.4" outlineLevel="1" x14ac:dyDescent="0.3">
      <c r="B140" s="72" t="str">
        <f t="shared" si="40"/>
        <v>Kenton County</v>
      </c>
      <c r="C140" s="92"/>
      <c r="D140" s="92"/>
      <c r="E140" s="177"/>
      <c r="F140" s="342"/>
      <c r="G140" s="128">
        <f t="shared" si="37"/>
        <v>34</v>
      </c>
      <c r="H140" s="211">
        <f t="shared" si="36"/>
        <v>140</v>
      </c>
    </row>
    <row r="141" spans="2:8" ht="14.4" outlineLevel="1" x14ac:dyDescent="0.3">
      <c r="B141" s="72" t="str">
        <f t="shared" si="40"/>
        <v>Other County(ies)</v>
      </c>
      <c r="C141" s="92"/>
      <c r="D141" s="92"/>
      <c r="E141" s="177"/>
      <c r="F141" s="342"/>
      <c r="G141" s="128">
        <f t="shared" si="37"/>
        <v>35</v>
      </c>
      <c r="H141" s="211">
        <f t="shared" si="36"/>
        <v>141</v>
      </c>
    </row>
    <row r="142" spans="2:8" ht="14.4" outlineLevel="1" x14ac:dyDescent="0.3">
      <c r="B142" s="72" t="str">
        <f t="shared" si="40"/>
        <v>Total</v>
      </c>
      <c r="C142" s="93">
        <f>SUM(C138:C141)</f>
        <v>0</v>
      </c>
      <c r="D142" s="93">
        <f t="shared" ref="D142:E142" si="41">SUM(D138:D141)</f>
        <v>0</v>
      </c>
      <c r="E142" s="178">
        <f t="shared" si="41"/>
        <v>0</v>
      </c>
      <c r="F142" s="342"/>
      <c r="G142" s="128">
        <f t="shared" si="37"/>
        <v>36</v>
      </c>
      <c r="H142" s="211">
        <f t="shared" si="36"/>
        <v>142</v>
      </c>
    </row>
    <row r="143" spans="2:8" ht="14.4" outlineLevel="1" x14ac:dyDescent="0.3">
      <c r="B143" s="132" t="str">
        <f t="shared" si="40"/>
        <v>Requested Allocation Summary</v>
      </c>
      <c r="C143" s="133">
        <f>+C109</f>
        <v>15</v>
      </c>
      <c r="D143" s="133">
        <f>+D92</f>
        <v>16</v>
      </c>
      <c r="E143" s="188" t="str">
        <f>+E109</f>
        <v>17</v>
      </c>
      <c r="F143" s="49" t="str">
        <f>+F92</f>
        <v>Summary (State what your agency wants us to know.)</v>
      </c>
      <c r="G143" s="128">
        <f t="shared" si="37"/>
        <v>37</v>
      </c>
      <c r="H143" s="211">
        <f t="shared" si="36"/>
        <v>143</v>
      </c>
    </row>
    <row r="144" spans="2:8" ht="14.4" outlineLevel="1" x14ac:dyDescent="0.3">
      <c r="B144" s="72" t="str">
        <f t="shared" si="40"/>
        <v>County Unit Cost (Previous &amp; Current)</v>
      </c>
      <c r="C144" s="95">
        <f>+C130</f>
        <v>0</v>
      </c>
      <c r="D144" s="95">
        <f>+D130</f>
        <v>0</v>
      </c>
      <c r="E144" s="179">
        <f>ROUND(E130,2)</f>
        <v>0</v>
      </c>
      <c r="F144" s="342"/>
      <c r="G144" s="128">
        <f t="shared" si="37"/>
        <v>38</v>
      </c>
      <c r="H144" s="211">
        <f t="shared" si="36"/>
        <v>144</v>
      </c>
    </row>
    <row r="145" spans="2:8" ht="14.4" outlineLevel="1" x14ac:dyDescent="0.3">
      <c r="B145" s="132" t="str">
        <f t="shared" si="40"/>
        <v xml:space="preserve"> Boone County</v>
      </c>
      <c r="C145" s="139">
        <f>+C143</f>
        <v>15</v>
      </c>
      <c r="D145" s="139">
        <f t="shared" ref="D145:E145" si="42">+D143</f>
        <v>16</v>
      </c>
      <c r="E145" s="191" t="str">
        <f t="shared" si="42"/>
        <v>17</v>
      </c>
      <c r="F145" s="342"/>
      <c r="G145" s="128">
        <f t="shared" si="37"/>
        <v>39</v>
      </c>
      <c r="H145" s="211">
        <f t="shared" si="36"/>
        <v>145</v>
      </c>
    </row>
    <row r="146" spans="2:8" ht="14.4" outlineLevel="1" x14ac:dyDescent="0.3">
      <c r="B146" s="72" t="str">
        <f t="shared" si="40"/>
        <v>Units provided (Previous &amp; Current) and to be provided.</v>
      </c>
      <c r="C146" s="92"/>
      <c r="D146" s="92"/>
      <c r="E146" s="181"/>
      <c r="F146" s="342"/>
      <c r="G146" s="128">
        <f t="shared" si="37"/>
        <v>40</v>
      </c>
      <c r="H146" s="211">
        <f t="shared" si="36"/>
        <v>146</v>
      </c>
    </row>
    <row r="147" spans="2:8" ht="17.25" customHeight="1" outlineLevel="1" x14ac:dyDescent="0.3">
      <c r="B147" s="72" t="str">
        <f t="shared" si="40"/>
        <v>Total Dollars</v>
      </c>
      <c r="C147" s="92"/>
      <c r="D147" s="92"/>
      <c r="E147" s="182">
        <f>IF(E144="","",+'Application(s)'!E146*$E$144)</f>
        <v>0</v>
      </c>
      <c r="F147" s="342"/>
      <c r="G147" s="128">
        <f t="shared" si="37"/>
        <v>41</v>
      </c>
      <c r="H147" s="211">
        <f t="shared" si="36"/>
        <v>147</v>
      </c>
    </row>
    <row r="148" spans="2:8" ht="14.4" outlineLevel="1" x14ac:dyDescent="0.3">
      <c r="B148" s="132" t="str">
        <f t="shared" si="40"/>
        <v xml:space="preserve"> Campbell County</v>
      </c>
      <c r="C148" s="139">
        <f>+C145</f>
        <v>15</v>
      </c>
      <c r="D148" s="139">
        <f t="shared" ref="D148:E148" si="43">+D145</f>
        <v>16</v>
      </c>
      <c r="E148" s="191" t="str">
        <f t="shared" si="43"/>
        <v>17</v>
      </c>
      <c r="F148" s="342"/>
      <c r="G148" s="128">
        <f t="shared" si="37"/>
        <v>42</v>
      </c>
      <c r="H148" s="211">
        <f t="shared" si="36"/>
        <v>148</v>
      </c>
    </row>
    <row r="149" spans="2:8" ht="14.4" outlineLevel="1" x14ac:dyDescent="0.3">
      <c r="B149" s="72" t="str">
        <f t="shared" si="40"/>
        <v>Units provided (Previous &amp; Current) and to be provided.</v>
      </c>
      <c r="C149" s="92"/>
      <c r="D149" s="92"/>
      <c r="E149" s="183"/>
      <c r="F149" s="342"/>
      <c r="G149" s="128">
        <f t="shared" si="37"/>
        <v>43</v>
      </c>
      <c r="H149" s="211">
        <f t="shared" si="36"/>
        <v>149</v>
      </c>
    </row>
    <row r="150" spans="2:8" ht="18" customHeight="1" outlineLevel="1" x14ac:dyDescent="0.3">
      <c r="B150" s="72" t="str">
        <f t="shared" si="40"/>
        <v>Total Dollars</v>
      </c>
      <c r="C150" s="92"/>
      <c r="D150" s="92"/>
      <c r="E150" s="182">
        <f>IF(E144="","",+'Application(s)'!E149*$E$144)</f>
        <v>0</v>
      </c>
      <c r="F150" s="342"/>
      <c r="G150" s="128">
        <f t="shared" si="37"/>
        <v>44</v>
      </c>
      <c r="H150" s="211">
        <f t="shared" si="36"/>
        <v>150</v>
      </c>
    </row>
    <row r="151" spans="2:8" ht="14.4" outlineLevel="1" x14ac:dyDescent="0.3">
      <c r="B151" s="132" t="str">
        <f t="shared" si="40"/>
        <v xml:space="preserve"> Kenton County</v>
      </c>
      <c r="C151" s="139">
        <f>+C148</f>
        <v>15</v>
      </c>
      <c r="D151" s="139">
        <f t="shared" ref="D151:E151" si="44">+D148</f>
        <v>16</v>
      </c>
      <c r="E151" s="191" t="str">
        <f t="shared" si="44"/>
        <v>17</v>
      </c>
      <c r="F151" s="342"/>
      <c r="G151" s="128">
        <f t="shared" si="37"/>
        <v>45</v>
      </c>
      <c r="H151" s="211">
        <f t="shared" si="36"/>
        <v>151</v>
      </c>
    </row>
    <row r="152" spans="2:8" ht="14.4" outlineLevel="1" x14ac:dyDescent="0.3">
      <c r="B152" s="72" t="str">
        <f t="shared" si="40"/>
        <v>Units provided (Previous &amp; Current) and to be provided.</v>
      </c>
      <c r="C152" s="92"/>
      <c r="D152" s="92"/>
      <c r="E152" s="181"/>
      <c r="F152" s="342"/>
      <c r="G152" s="128">
        <f t="shared" si="37"/>
        <v>46</v>
      </c>
      <c r="H152" s="211">
        <f t="shared" si="36"/>
        <v>152</v>
      </c>
    </row>
    <row r="153" spans="2:8" ht="17.25" customHeight="1" outlineLevel="1" x14ac:dyDescent="0.3">
      <c r="B153" s="72" t="str">
        <f t="shared" si="40"/>
        <v>Total Dollars</v>
      </c>
      <c r="C153" s="92"/>
      <c r="D153" s="92"/>
      <c r="E153" s="182">
        <f>IF(E144="","",+'Application(s)'!E152*$E$144)</f>
        <v>0</v>
      </c>
      <c r="F153" s="342"/>
      <c r="G153" s="128">
        <f t="shared" si="37"/>
        <v>47</v>
      </c>
      <c r="H153" s="211">
        <f t="shared" si="36"/>
        <v>153</v>
      </c>
    </row>
    <row r="154" spans="2:8" ht="14.4" outlineLevel="1" x14ac:dyDescent="0.3">
      <c r="B154" s="132" t="str">
        <f t="shared" si="40"/>
        <v xml:space="preserve"> All Other Counties</v>
      </c>
      <c r="C154" s="139">
        <f>+C151</f>
        <v>15</v>
      </c>
      <c r="D154" s="139">
        <f t="shared" ref="D154:E154" si="45">+D151</f>
        <v>16</v>
      </c>
      <c r="E154" s="191" t="str">
        <f t="shared" si="45"/>
        <v>17</v>
      </c>
      <c r="F154" s="342"/>
      <c r="G154" s="128">
        <f t="shared" si="37"/>
        <v>48</v>
      </c>
      <c r="H154" s="211">
        <f t="shared" si="36"/>
        <v>154</v>
      </c>
    </row>
    <row r="155" spans="2:8" ht="19.5" customHeight="1" outlineLevel="1" x14ac:dyDescent="0.3">
      <c r="B155" s="72" t="str">
        <f t="shared" si="40"/>
        <v>Units provided (Previous &amp; Current) and to be provided.</v>
      </c>
      <c r="C155" s="99"/>
      <c r="D155" s="99"/>
      <c r="E155" s="185"/>
      <c r="F155" s="342"/>
      <c r="G155" s="128">
        <f t="shared" si="37"/>
        <v>49</v>
      </c>
      <c r="H155" s="211">
        <f t="shared" si="36"/>
        <v>155</v>
      </c>
    </row>
    <row r="156" spans="2:8" ht="14.4" outlineLevel="1" x14ac:dyDescent="0.3">
      <c r="B156" s="72" t="str">
        <f t="shared" si="40"/>
        <v>Total Units under "Requested Allocation Summary"</v>
      </c>
      <c r="C156" s="101">
        <f>+C155+C152+C149+C146</f>
        <v>0</v>
      </c>
      <c r="D156" s="101">
        <f>+D155+D152+D149+D146</f>
        <v>0</v>
      </c>
      <c r="E156" s="186">
        <f>+E155+E152+E149+E146</f>
        <v>0</v>
      </c>
      <c r="F156" s="342"/>
      <c r="G156" s="128">
        <f t="shared" si="37"/>
        <v>50</v>
      </c>
      <c r="H156" s="211">
        <f t="shared" si="36"/>
        <v>156</v>
      </c>
    </row>
    <row r="157" spans="2:8" ht="17.25" customHeight="1" outlineLevel="1" x14ac:dyDescent="0.3">
      <c r="B157" s="72" t="str">
        <f t="shared" si="40"/>
        <v>Reconciliation of total program units (should equal zero)</v>
      </c>
      <c r="C157" s="140">
        <f>+C128-C156</f>
        <v>0</v>
      </c>
      <c r="D157" s="140">
        <f>+D128-D156</f>
        <v>0</v>
      </c>
      <c r="E157" s="192">
        <f>+E128-E156</f>
        <v>0</v>
      </c>
      <c r="F157" s="342"/>
      <c r="G157" s="128">
        <f t="shared" si="37"/>
        <v>51</v>
      </c>
      <c r="H157" s="211">
        <f t="shared" si="36"/>
        <v>157</v>
      </c>
    </row>
    <row r="158" spans="2:8" ht="33" customHeight="1" x14ac:dyDescent="0.3">
      <c r="B158" s="340" t="str">
        <f>(+$B$1&amp;" - "&amp;+B159)</f>
        <v>TYPE in cell C40 on "Directions &amp; Set Up" - Program Name 3</v>
      </c>
      <c r="C158" s="341"/>
      <c r="D158" s="341"/>
      <c r="E158" s="341"/>
      <c r="F158" s="157" t="str">
        <f>+B158</f>
        <v>TYPE in cell C40 on "Directions &amp; Set Up" - Program Name 3</v>
      </c>
      <c r="G158" s="210">
        <v>1</v>
      </c>
      <c r="H158" s="211">
        <f t="shared" si="36"/>
        <v>158</v>
      </c>
    </row>
    <row r="159" spans="2:8" ht="14.4" outlineLevel="1" x14ac:dyDescent="0.3">
      <c r="B159" s="141" t="str">
        <f>+'Directions &amp; Set Up'!C45</f>
        <v>Program Name 3</v>
      </c>
      <c r="C159" s="142" t="str">
        <f>+C108</f>
        <v>Previous FY</v>
      </c>
      <c r="D159" s="142" t="str">
        <f>+D108</f>
        <v>Current FY</v>
      </c>
      <c r="E159" s="193" t="str">
        <f>+E108</f>
        <v>Application FY</v>
      </c>
      <c r="F159" s="43" t="str">
        <f>+B159</f>
        <v>Program Name 3</v>
      </c>
      <c r="G159" s="210">
        <f>+G158+1</f>
        <v>2</v>
      </c>
      <c r="H159" s="211">
        <f t="shared" si="36"/>
        <v>159</v>
      </c>
    </row>
    <row r="160" spans="2:8" ht="14.4" outlineLevel="1" x14ac:dyDescent="0.3">
      <c r="B160" s="141" t="str">
        <f>+B109</f>
        <v>Revenue(s)</v>
      </c>
      <c r="C160" s="142">
        <f>+C109</f>
        <v>15</v>
      </c>
      <c r="D160" s="142">
        <f>+'Application(s)'!D109</f>
        <v>16</v>
      </c>
      <c r="E160" s="193" t="str">
        <f>+E109</f>
        <v>17</v>
      </c>
      <c r="F160" s="43" t="s">
        <v>82</v>
      </c>
      <c r="G160" s="210">
        <f t="shared" ref="G160:H186" si="46">+G159+1</f>
        <v>3</v>
      </c>
      <c r="H160" s="211">
        <f t="shared" si="36"/>
        <v>160</v>
      </c>
    </row>
    <row r="161" spans="2:81" s="29" customFormat="1" ht="14.4" outlineLevel="1" x14ac:dyDescent="0.3">
      <c r="B161" s="70">
        <v>1</v>
      </c>
      <c r="C161" s="143"/>
      <c r="D161" s="143"/>
      <c r="E161" s="194"/>
      <c r="F161" s="335"/>
      <c r="G161" s="210">
        <f t="shared" si="46"/>
        <v>4</v>
      </c>
      <c r="H161" s="211">
        <f t="shared" si="36"/>
        <v>161</v>
      </c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284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7"/>
    </row>
    <row r="162" spans="2:81" ht="14.4" outlineLevel="1" x14ac:dyDescent="0.3">
      <c r="B162" s="70">
        <v>2</v>
      </c>
      <c r="C162" s="143"/>
      <c r="D162" s="143"/>
      <c r="E162" s="194"/>
      <c r="F162" s="335"/>
      <c r="G162" s="210">
        <f t="shared" si="46"/>
        <v>5</v>
      </c>
      <c r="H162" s="211">
        <f t="shared" si="36"/>
        <v>162</v>
      </c>
    </row>
    <row r="163" spans="2:81" ht="14.4" outlineLevel="1" x14ac:dyDescent="0.3">
      <c r="B163" s="70">
        <v>3</v>
      </c>
      <c r="C163" s="143"/>
      <c r="D163" s="143"/>
      <c r="E163" s="194"/>
      <c r="F163" s="335"/>
      <c r="G163" s="210">
        <f t="shared" si="46"/>
        <v>6</v>
      </c>
      <c r="H163" s="211">
        <f t="shared" si="36"/>
        <v>163</v>
      </c>
    </row>
    <row r="164" spans="2:81" ht="14.4" outlineLevel="1" x14ac:dyDescent="0.3">
      <c r="B164" s="70">
        <v>4</v>
      </c>
      <c r="C164" s="143"/>
      <c r="D164" s="143"/>
      <c r="E164" s="194"/>
      <c r="F164" s="335"/>
      <c r="G164" s="210">
        <f t="shared" si="46"/>
        <v>7</v>
      </c>
      <c r="H164" s="211">
        <f t="shared" si="36"/>
        <v>164</v>
      </c>
    </row>
    <row r="165" spans="2:81" ht="14.4" outlineLevel="1" x14ac:dyDescent="0.3">
      <c r="B165" s="70">
        <v>5</v>
      </c>
      <c r="C165" s="143"/>
      <c r="D165" s="143"/>
      <c r="E165" s="194"/>
      <c r="F165" s="335"/>
      <c r="G165" s="210">
        <f t="shared" si="46"/>
        <v>8</v>
      </c>
      <c r="H165" s="211">
        <f t="shared" si="36"/>
        <v>165</v>
      </c>
    </row>
    <row r="166" spans="2:81" ht="14.4" outlineLevel="1" x14ac:dyDescent="0.3">
      <c r="B166" s="70">
        <v>6</v>
      </c>
      <c r="C166" s="143"/>
      <c r="D166" s="143"/>
      <c r="E166" s="194"/>
      <c r="F166" s="335"/>
      <c r="G166" s="210">
        <f t="shared" si="46"/>
        <v>9</v>
      </c>
      <c r="H166" s="211">
        <f t="shared" si="36"/>
        <v>166</v>
      </c>
    </row>
    <row r="167" spans="2:81" ht="14.4" outlineLevel="1" x14ac:dyDescent="0.3">
      <c r="B167" s="70">
        <v>7</v>
      </c>
      <c r="C167" s="143"/>
      <c r="D167" s="143"/>
      <c r="E167" s="194"/>
      <c r="F167" s="335"/>
      <c r="G167" s="210">
        <f t="shared" si="46"/>
        <v>10</v>
      </c>
      <c r="H167" s="211">
        <f t="shared" si="36"/>
        <v>167</v>
      </c>
    </row>
    <row r="168" spans="2:81" ht="14.4" outlineLevel="1" x14ac:dyDescent="0.3">
      <c r="B168" s="72" t="str">
        <f>+B117</f>
        <v>Boone, Campbell and Kenton Funds (will not be included)</v>
      </c>
      <c r="C168" s="315"/>
      <c r="D168" s="315"/>
      <c r="E168" s="315"/>
      <c r="F168" s="335"/>
      <c r="G168" s="210">
        <f t="shared" si="46"/>
        <v>11</v>
      </c>
      <c r="H168" s="211">
        <f t="shared" si="36"/>
        <v>168</v>
      </c>
    </row>
    <row r="169" spans="2:81" ht="14.4" outlineLevel="1" x14ac:dyDescent="0.3">
      <c r="B169" s="72" t="str">
        <f>+B118</f>
        <v>Revenues (excluding Counties')</v>
      </c>
      <c r="C169" s="144">
        <f>SUM(C161:C167)</f>
        <v>0</v>
      </c>
      <c r="D169" s="145">
        <f>SUM(D161:D167)</f>
        <v>0</v>
      </c>
      <c r="E169" s="195">
        <f>SUM(E161:E167)</f>
        <v>0</v>
      </c>
      <c r="F169" s="335"/>
      <c r="G169" s="210">
        <f t="shared" si="46"/>
        <v>12</v>
      </c>
      <c r="H169" s="211">
        <f t="shared" si="36"/>
        <v>169</v>
      </c>
    </row>
    <row r="170" spans="2:81" ht="14.4" outlineLevel="1" x14ac:dyDescent="0.3">
      <c r="B170" s="141" t="str">
        <f>+B120</f>
        <v>Program Expenses</v>
      </c>
      <c r="C170" s="142">
        <f>+$C$109</f>
        <v>15</v>
      </c>
      <c r="D170" s="142">
        <f>+$D$109</f>
        <v>16</v>
      </c>
      <c r="E170" s="193" t="str">
        <f>+E160</f>
        <v>17</v>
      </c>
      <c r="F170" s="43" t="s">
        <v>81</v>
      </c>
      <c r="G170" s="210">
        <f t="shared" si="46"/>
        <v>13</v>
      </c>
      <c r="H170" s="211">
        <f t="shared" si="46"/>
        <v>170</v>
      </c>
    </row>
    <row r="171" spans="2:81" ht="14.4" outlineLevel="1" x14ac:dyDescent="0.3">
      <c r="B171" s="72" t="str">
        <f t="shared" ref="B171:B186" si="47">+B120</f>
        <v>Program Expenses</v>
      </c>
      <c r="C171" s="143"/>
      <c r="D171" s="143"/>
      <c r="E171" s="194"/>
      <c r="F171" s="343"/>
      <c r="G171" s="210">
        <f t="shared" si="46"/>
        <v>14</v>
      </c>
      <c r="H171" s="211">
        <f t="shared" si="46"/>
        <v>171</v>
      </c>
    </row>
    <row r="172" spans="2:81" ht="14.4" outlineLevel="1" x14ac:dyDescent="0.3">
      <c r="B172" s="72" t="str">
        <f t="shared" si="47"/>
        <v>Program Management Cost</v>
      </c>
      <c r="C172" s="143"/>
      <c r="D172" s="143"/>
      <c r="E172" s="194"/>
      <c r="F172" s="343"/>
      <c r="G172" s="210">
        <f t="shared" si="46"/>
        <v>15</v>
      </c>
      <c r="H172" s="211">
        <f t="shared" si="46"/>
        <v>172</v>
      </c>
    </row>
    <row r="173" spans="2:81" ht="14.4" outlineLevel="1" x14ac:dyDescent="0.3">
      <c r="B173" s="72" t="str">
        <f t="shared" si="47"/>
        <v>Program Development (Fund Raising Cost)</v>
      </c>
      <c r="C173" s="143"/>
      <c r="D173" s="143"/>
      <c r="E173" s="194"/>
      <c r="F173" s="343"/>
      <c r="G173" s="210">
        <f t="shared" si="46"/>
        <v>16</v>
      </c>
      <c r="H173" s="211">
        <f t="shared" si="46"/>
        <v>173</v>
      </c>
    </row>
    <row r="174" spans="2:81" ht="14.4" outlineLevel="1" x14ac:dyDescent="0.3">
      <c r="B174" s="72" t="str">
        <f t="shared" si="47"/>
        <v>Total Expenses</v>
      </c>
      <c r="C174" s="145">
        <f>SUM(C171:C173)</f>
        <v>0</v>
      </c>
      <c r="D174" s="145">
        <f>SUM(D171:D173)</f>
        <v>0</v>
      </c>
      <c r="E174" s="196">
        <f>SUM(E171:E173)</f>
        <v>0</v>
      </c>
      <c r="F174" s="343"/>
      <c r="G174" s="210">
        <f t="shared" si="46"/>
        <v>17</v>
      </c>
      <c r="H174" s="211">
        <f t="shared" si="46"/>
        <v>174</v>
      </c>
    </row>
    <row r="175" spans="2:81" ht="14.4" outlineLevel="1" x14ac:dyDescent="0.3">
      <c r="B175" s="141" t="str">
        <f t="shared" si="47"/>
        <v>Fiscal Year Summary</v>
      </c>
      <c r="C175" s="142">
        <f>+$C$109</f>
        <v>15</v>
      </c>
      <c r="D175" s="142">
        <f>+$D$109</f>
        <v>16</v>
      </c>
      <c r="E175" s="193" t="str">
        <f>+E170</f>
        <v>17</v>
      </c>
      <c r="F175" s="43" t="s">
        <v>80</v>
      </c>
      <c r="G175" s="210">
        <f t="shared" si="46"/>
        <v>18</v>
      </c>
      <c r="H175" s="211">
        <f t="shared" si="46"/>
        <v>175</v>
      </c>
    </row>
    <row r="176" spans="2:81" ht="14.4" outlineLevel="1" x14ac:dyDescent="0.3">
      <c r="B176" s="72" t="str">
        <f t="shared" si="47"/>
        <v>Revenues (excluding Counties')</v>
      </c>
      <c r="C176" s="145">
        <f>+C169</f>
        <v>0</v>
      </c>
      <c r="D176" s="145">
        <f>+D169</f>
        <v>0</v>
      </c>
      <c r="E176" s="195">
        <f>+E169</f>
        <v>0</v>
      </c>
      <c r="F176" s="343"/>
      <c r="G176" s="210">
        <f t="shared" si="46"/>
        <v>19</v>
      </c>
      <c r="H176" s="211">
        <f t="shared" si="46"/>
        <v>176</v>
      </c>
    </row>
    <row r="177" spans="2:8" ht="14.4" outlineLevel="1" x14ac:dyDescent="0.3">
      <c r="B177" s="72" t="str">
        <f t="shared" si="47"/>
        <v>Total Expenses</v>
      </c>
      <c r="C177" s="145">
        <f>+C174</f>
        <v>0</v>
      </c>
      <c r="D177" s="145">
        <f>+D174</f>
        <v>0</v>
      </c>
      <c r="E177" s="195">
        <f>+E174</f>
        <v>0</v>
      </c>
      <c r="F177" s="343"/>
      <c r="G177" s="210">
        <f t="shared" si="46"/>
        <v>20</v>
      </c>
      <c r="H177" s="211">
        <f t="shared" si="46"/>
        <v>177</v>
      </c>
    </row>
    <row r="178" spans="2:8" ht="14.4" outlineLevel="1" x14ac:dyDescent="0.3">
      <c r="B178" s="72" t="str">
        <f t="shared" si="47"/>
        <v>Net Gain or (Loss)</v>
      </c>
      <c r="C178" s="145">
        <f>+C169-C177</f>
        <v>0</v>
      </c>
      <c r="D178" s="145">
        <f>+D169-D177</f>
        <v>0</v>
      </c>
      <c r="E178" s="196">
        <f>+E169-E177</f>
        <v>0</v>
      </c>
      <c r="F178" s="343"/>
      <c r="G178" s="210">
        <f t="shared" si="46"/>
        <v>21</v>
      </c>
      <c r="H178" s="211">
        <f t="shared" si="46"/>
        <v>178</v>
      </c>
    </row>
    <row r="179" spans="2:8" ht="14.4" outlineLevel="1" x14ac:dyDescent="0.3">
      <c r="B179" s="72" t="str">
        <f t="shared" si="47"/>
        <v>Total Program Units Actual/Projected</v>
      </c>
      <c r="C179" s="146"/>
      <c r="D179" s="146"/>
      <c r="E179" s="197"/>
      <c r="F179" s="343"/>
      <c r="G179" s="210">
        <f t="shared" si="46"/>
        <v>22</v>
      </c>
      <c r="H179" s="211">
        <f t="shared" si="46"/>
        <v>179</v>
      </c>
    </row>
    <row r="180" spans="2:8" ht="14.4" outlineLevel="1" x14ac:dyDescent="0.3">
      <c r="B180" s="72" t="str">
        <f t="shared" si="47"/>
        <v>Agency Unit Cost</v>
      </c>
      <c r="C180" s="145">
        <f>IF(+C179=0,0,IF(+C178&gt;0,C177/C179,+C177/C179))</f>
        <v>0</v>
      </c>
      <c r="D180" s="145">
        <f>IF(+D179=0,0,IF(+D178&gt;0,D177/D179,+D177/D179))</f>
        <v>0</v>
      </c>
      <c r="E180" s="196">
        <f>IF(+E179=0,0,IF(+E178&gt;0,E177/E179,+E177/E179))</f>
        <v>0</v>
      </c>
      <c r="F180" s="343"/>
      <c r="G180" s="210">
        <f t="shared" si="46"/>
        <v>23</v>
      </c>
      <c r="H180" s="211">
        <f t="shared" si="46"/>
        <v>180</v>
      </c>
    </row>
    <row r="181" spans="2:8" ht="14.4" outlineLevel="1" x14ac:dyDescent="0.3">
      <c r="B181" s="72" t="str">
        <f t="shared" si="47"/>
        <v>County Unit Cost (Net Gain or Loss/Units projected)</v>
      </c>
      <c r="C181" s="145">
        <f>IF(+C179=0,0,IF(+C178&gt;0,0,-C178/C179))</f>
        <v>0</v>
      </c>
      <c r="D181" s="145">
        <f>IF(+D179=0,0,IF(+D178&gt;0,0,-D178/D179))</f>
        <v>0</v>
      </c>
      <c r="E181" s="196">
        <f>IF(+E179=0,0,IF(+E178&gt;0,0,-E178/E179))</f>
        <v>0</v>
      </c>
      <c r="F181" s="343"/>
      <c r="G181" s="210">
        <f t="shared" si="46"/>
        <v>24</v>
      </c>
      <c r="H181" s="211">
        <f t="shared" si="46"/>
        <v>181</v>
      </c>
    </row>
    <row r="182" spans="2:8" ht="14.4" outlineLevel="1" x14ac:dyDescent="0.3">
      <c r="B182" s="141" t="str">
        <f t="shared" si="47"/>
        <v>General Program Information</v>
      </c>
      <c r="C182" s="147"/>
      <c r="D182" s="250"/>
      <c r="E182" s="251"/>
      <c r="F182" s="43" t="s">
        <v>79</v>
      </c>
      <c r="G182" s="210">
        <f t="shared" si="46"/>
        <v>25</v>
      </c>
      <c r="H182" s="211">
        <f t="shared" si="46"/>
        <v>182</v>
      </c>
    </row>
    <row r="183" spans="2:8" ht="14.4" outlineLevel="1" x14ac:dyDescent="0.3">
      <c r="B183" s="72" t="str">
        <f t="shared" si="47"/>
        <v>Years providing this program/service:</v>
      </c>
      <c r="C183" s="248"/>
      <c r="D183" s="345" t="s">
        <v>195</v>
      </c>
      <c r="E183" s="345"/>
      <c r="F183" s="363"/>
      <c r="G183" s="210">
        <f t="shared" si="46"/>
        <v>26</v>
      </c>
      <c r="H183" s="211">
        <f t="shared" si="46"/>
        <v>183</v>
      </c>
    </row>
    <row r="184" spans="2:8" ht="14.4" outlineLevel="1" x14ac:dyDescent="0.3">
      <c r="B184" s="72" t="str">
        <f t="shared" si="47"/>
        <v>Unit of service target is individual or group</v>
      </c>
      <c r="C184" s="249" t="s">
        <v>44</v>
      </c>
      <c r="D184" s="345"/>
      <c r="E184" s="345"/>
      <c r="F184" s="363"/>
      <c r="G184" s="210">
        <f t="shared" si="46"/>
        <v>27</v>
      </c>
      <c r="H184" s="211">
        <f t="shared" si="46"/>
        <v>184</v>
      </c>
    </row>
    <row r="185" spans="2:8" ht="14.4" outlineLevel="1" x14ac:dyDescent="0.3">
      <c r="B185" s="72" t="str">
        <f t="shared" si="47"/>
        <v>Unit of service defined (per hour, day, meal, etc.)</v>
      </c>
      <c r="C185" s="249" t="s">
        <v>44</v>
      </c>
      <c r="D185" s="345"/>
      <c r="E185" s="345"/>
      <c r="F185" s="363"/>
      <c r="G185" s="210">
        <f t="shared" si="46"/>
        <v>28</v>
      </c>
      <c r="H185" s="211">
        <f t="shared" si="46"/>
        <v>185</v>
      </c>
    </row>
    <row r="186" spans="2:8" ht="14.4" outlineLevel="1" x14ac:dyDescent="0.3">
      <c r="B186" s="72" t="str">
        <f t="shared" si="47"/>
        <v>Funding Source MH/ID/AG:</v>
      </c>
      <c r="C186" s="249" t="s">
        <v>44</v>
      </c>
      <c r="D186" s="345"/>
      <c r="E186" s="345"/>
      <c r="F186" s="363"/>
      <c r="G186" s="210">
        <f t="shared" si="46"/>
        <v>29</v>
      </c>
      <c r="H186" s="211">
        <f t="shared" si="46"/>
        <v>186</v>
      </c>
    </row>
    <row r="187" spans="2:8" ht="80.099999999999994" customHeight="1" outlineLevel="1" x14ac:dyDescent="0.3">
      <c r="B187" s="365"/>
      <c r="C187" s="365"/>
      <c r="D187" s="366"/>
      <c r="E187" s="367"/>
      <c r="F187" s="335"/>
      <c r="G187" s="210">
        <f t="shared" ref="G187:H187" si="48">+G186+1</f>
        <v>30</v>
      </c>
      <c r="H187" s="211">
        <f t="shared" si="48"/>
        <v>187</v>
      </c>
    </row>
    <row r="188" spans="2:8" ht="14.4" outlineLevel="1" x14ac:dyDescent="0.3">
      <c r="B188" s="141" t="str">
        <f t="shared" ref="B188:B208" si="49">+B137</f>
        <v>Unduplicated Clients</v>
      </c>
      <c r="C188" s="142">
        <f>+C194</f>
        <v>15</v>
      </c>
      <c r="D188" s="142">
        <f>+D194</f>
        <v>16</v>
      </c>
      <c r="E188" s="193" t="str">
        <f>+E194</f>
        <v>17</v>
      </c>
      <c r="F188" s="43" t="s">
        <v>102</v>
      </c>
      <c r="G188" s="210">
        <f t="shared" ref="G188:H188" si="50">+G187+1</f>
        <v>31</v>
      </c>
      <c r="H188" s="211">
        <f t="shared" si="50"/>
        <v>188</v>
      </c>
    </row>
    <row r="189" spans="2:8" ht="14.4" outlineLevel="1" x14ac:dyDescent="0.3">
      <c r="B189" s="72" t="str">
        <f t="shared" si="49"/>
        <v>Boone County</v>
      </c>
      <c r="C189" s="149"/>
      <c r="D189" s="149"/>
      <c r="E189" s="199"/>
      <c r="F189" s="335"/>
      <c r="G189" s="210">
        <f t="shared" ref="G189:H189" si="51">+G188+1</f>
        <v>32</v>
      </c>
      <c r="H189" s="211">
        <f t="shared" si="51"/>
        <v>189</v>
      </c>
    </row>
    <row r="190" spans="2:8" ht="14.4" outlineLevel="1" x14ac:dyDescent="0.3">
      <c r="B190" s="72" t="str">
        <f t="shared" si="49"/>
        <v>Campbell County</v>
      </c>
      <c r="C190" s="149"/>
      <c r="D190" s="149"/>
      <c r="E190" s="199"/>
      <c r="F190" s="335"/>
      <c r="G190" s="210">
        <f t="shared" ref="G190:H190" si="52">+G189+1</f>
        <v>33</v>
      </c>
      <c r="H190" s="211">
        <f t="shared" si="52"/>
        <v>190</v>
      </c>
    </row>
    <row r="191" spans="2:8" ht="14.4" outlineLevel="1" x14ac:dyDescent="0.3">
      <c r="B191" s="72" t="str">
        <f t="shared" si="49"/>
        <v>Kenton County</v>
      </c>
      <c r="C191" s="149"/>
      <c r="D191" s="149"/>
      <c r="E191" s="199"/>
      <c r="F191" s="335"/>
      <c r="G191" s="210">
        <f t="shared" ref="G191:H191" si="53">+G190+1</f>
        <v>34</v>
      </c>
      <c r="H191" s="211">
        <f t="shared" si="53"/>
        <v>191</v>
      </c>
    </row>
    <row r="192" spans="2:8" ht="14.4" outlineLevel="1" x14ac:dyDescent="0.3">
      <c r="B192" s="72" t="str">
        <f t="shared" si="49"/>
        <v>Other County(ies)</v>
      </c>
      <c r="C192" s="149"/>
      <c r="D192" s="149"/>
      <c r="E192" s="199"/>
      <c r="F192" s="335"/>
      <c r="G192" s="210">
        <f t="shared" ref="G192:H192" si="54">+G191+1</f>
        <v>35</v>
      </c>
      <c r="H192" s="211">
        <f t="shared" si="54"/>
        <v>192</v>
      </c>
    </row>
    <row r="193" spans="2:8" ht="14.4" outlineLevel="1" x14ac:dyDescent="0.3">
      <c r="B193" s="72" t="str">
        <f t="shared" si="49"/>
        <v>Total</v>
      </c>
      <c r="C193" s="150">
        <f>SUM(C189:C192)</f>
        <v>0</v>
      </c>
      <c r="D193" s="150">
        <f t="shared" ref="D193:E193" si="55">SUM(D189:D192)</f>
        <v>0</v>
      </c>
      <c r="E193" s="200">
        <f t="shared" si="55"/>
        <v>0</v>
      </c>
      <c r="F193" s="335"/>
      <c r="G193" s="210">
        <f t="shared" ref="G193:H193" si="56">+G192+1</f>
        <v>36</v>
      </c>
      <c r="H193" s="211">
        <f t="shared" si="56"/>
        <v>193</v>
      </c>
    </row>
    <row r="194" spans="2:8" ht="14.4" outlineLevel="1" x14ac:dyDescent="0.3">
      <c r="B194" s="141" t="str">
        <f t="shared" si="49"/>
        <v>Requested Allocation Summary</v>
      </c>
      <c r="C194" s="142">
        <f>+C160</f>
        <v>15</v>
      </c>
      <c r="D194" s="142">
        <f>+D143</f>
        <v>16</v>
      </c>
      <c r="E194" s="193" t="str">
        <f>+E160</f>
        <v>17</v>
      </c>
      <c r="F194" s="43" t="s">
        <v>78</v>
      </c>
      <c r="G194" s="210">
        <f t="shared" ref="G194:H194" si="57">+G193+1</f>
        <v>37</v>
      </c>
      <c r="H194" s="211">
        <f t="shared" si="57"/>
        <v>194</v>
      </c>
    </row>
    <row r="195" spans="2:8" ht="14.4" outlineLevel="1" x14ac:dyDescent="0.3">
      <c r="B195" s="72" t="str">
        <f t="shared" si="49"/>
        <v>County Unit Cost (Previous &amp; Current)</v>
      </c>
      <c r="C195" s="151">
        <f>+C181</f>
        <v>0</v>
      </c>
      <c r="D195" s="151">
        <f>+D181</f>
        <v>0</v>
      </c>
      <c r="E195" s="201">
        <f>ROUND(E181,2)</f>
        <v>0</v>
      </c>
      <c r="F195" s="335"/>
      <c r="G195" s="210">
        <f t="shared" ref="G195:H195" si="58">+G194+1</f>
        <v>38</v>
      </c>
      <c r="H195" s="211">
        <f t="shared" si="58"/>
        <v>195</v>
      </c>
    </row>
    <row r="196" spans="2:8" ht="14.4" outlineLevel="1" x14ac:dyDescent="0.3">
      <c r="B196" s="141" t="str">
        <f t="shared" si="49"/>
        <v xml:space="preserve"> Boone County</v>
      </c>
      <c r="C196" s="142" t="s">
        <v>41</v>
      </c>
      <c r="D196" s="142" t="s">
        <v>41</v>
      </c>
      <c r="E196" s="193" t="s">
        <v>41</v>
      </c>
      <c r="F196" s="335"/>
      <c r="G196" s="210">
        <f t="shared" ref="G196:H196" si="59">+G195+1</f>
        <v>39</v>
      </c>
      <c r="H196" s="211">
        <f t="shared" si="59"/>
        <v>196</v>
      </c>
    </row>
    <row r="197" spans="2:8" ht="14.4" outlineLevel="1" x14ac:dyDescent="0.3">
      <c r="B197" s="72" t="str">
        <f t="shared" si="49"/>
        <v>Units provided (Previous &amp; Current) and to be provided.</v>
      </c>
      <c r="C197" s="149"/>
      <c r="D197" s="149"/>
      <c r="E197" s="202"/>
      <c r="F197" s="335"/>
      <c r="G197" s="210">
        <f t="shared" ref="G197:H197" si="60">+G196+1</f>
        <v>40</v>
      </c>
      <c r="H197" s="211">
        <f t="shared" si="60"/>
        <v>197</v>
      </c>
    </row>
    <row r="198" spans="2:8" ht="14.4" outlineLevel="1" x14ac:dyDescent="0.3">
      <c r="B198" s="72" t="str">
        <f t="shared" si="49"/>
        <v>Total Dollars</v>
      </c>
      <c r="C198" s="149"/>
      <c r="D198" s="149"/>
      <c r="E198" s="203">
        <f>IF(E195="","",+'Application(s)'!E197*E195)</f>
        <v>0</v>
      </c>
      <c r="F198" s="335"/>
      <c r="G198" s="210">
        <f t="shared" ref="G198:H198" si="61">+G197+1</f>
        <v>41</v>
      </c>
      <c r="H198" s="211">
        <f t="shared" si="61"/>
        <v>198</v>
      </c>
    </row>
    <row r="199" spans="2:8" ht="14.4" outlineLevel="1" x14ac:dyDescent="0.3">
      <c r="B199" s="141" t="str">
        <f t="shared" si="49"/>
        <v xml:space="preserve"> Campbell County</v>
      </c>
      <c r="C199" s="142" t="s">
        <v>42</v>
      </c>
      <c r="D199" s="142" t="s">
        <v>42</v>
      </c>
      <c r="E199" s="193" t="s">
        <v>42</v>
      </c>
      <c r="F199" s="335"/>
      <c r="G199" s="210">
        <f t="shared" ref="G199:H199" si="62">+G198+1</f>
        <v>42</v>
      </c>
      <c r="H199" s="211">
        <f t="shared" si="62"/>
        <v>199</v>
      </c>
    </row>
    <row r="200" spans="2:8" ht="14.4" outlineLevel="1" x14ac:dyDescent="0.3">
      <c r="B200" s="72" t="str">
        <f t="shared" si="49"/>
        <v>Units provided (Previous &amp; Current) and to be provided.</v>
      </c>
      <c r="C200" s="149"/>
      <c r="D200" s="149"/>
      <c r="E200" s="204"/>
      <c r="F200" s="335"/>
      <c r="G200" s="210">
        <f t="shared" ref="G200:H200" si="63">+G199+1</f>
        <v>43</v>
      </c>
      <c r="H200" s="211">
        <f t="shared" si="63"/>
        <v>200</v>
      </c>
    </row>
    <row r="201" spans="2:8" ht="14.4" outlineLevel="1" x14ac:dyDescent="0.3">
      <c r="B201" s="72" t="str">
        <f t="shared" si="49"/>
        <v>Total Dollars</v>
      </c>
      <c r="C201" s="149"/>
      <c r="D201" s="149"/>
      <c r="E201" s="203">
        <f>IF(E195="","",+'Application(s)'!E200*E195)</f>
        <v>0</v>
      </c>
      <c r="F201" s="335"/>
      <c r="G201" s="210">
        <f t="shared" ref="G201:H201" si="64">+G200+1</f>
        <v>44</v>
      </c>
      <c r="H201" s="211">
        <f t="shared" si="64"/>
        <v>201</v>
      </c>
    </row>
    <row r="202" spans="2:8" ht="14.4" outlineLevel="1" x14ac:dyDescent="0.3">
      <c r="B202" s="141" t="str">
        <f t="shared" si="49"/>
        <v xml:space="preserve"> Kenton County</v>
      </c>
      <c r="C202" s="142" t="s">
        <v>43</v>
      </c>
      <c r="D202" s="142" t="s">
        <v>43</v>
      </c>
      <c r="E202" s="193" t="s">
        <v>43</v>
      </c>
      <c r="F202" s="335"/>
      <c r="G202" s="210">
        <f t="shared" ref="G202:H202" si="65">+G201+1</f>
        <v>45</v>
      </c>
      <c r="H202" s="211">
        <f t="shared" si="65"/>
        <v>202</v>
      </c>
    </row>
    <row r="203" spans="2:8" ht="14.4" outlineLevel="1" x14ac:dyDescent="0.3">
      <c r="B203" s="72" t="str">
        <f t="shared" si="49"/>
        <v>Units provided (Previous &amp; Current) and to be provided.</v>
      </c>
      <c r="C203" s="149"/>
      <c r="D203" s="149"/>
      <c r="E203" s="202"/>
      <c r="F203" s="335"/>
      <c r="G203" s="210">
        <f t="shared" ref="G203:H203" si="66">+G202+1</f>
        <v>46</v>
      </c>
      <c r="H203" s="211">
        <f t="shared" si="66"/>
        <v>203</v>
      </c>
    </row>
    <row r="204" spans="2:8" ht="14.4" outlineLevel="1" x14ac:dyDescent="0.3">
      <c r="B204" s="72" t="str">
        <f t="shared" si="49"/>
        <v>Total Dollars</v>
      </c>
      <c r="C204" s="149"/>
      <c r="D204" s="149"/>
      <c r="E204" s="203">
        <f>IF(E195="","",+'Application(s)'!E203*E195)</f>
        <v>0</v>
      </c>
      <c r="F204" s="335"/>
      <c r="G204" s="210">
        <f t="shared" ref="G204:H204" si="67">+G203+1</f>
        <v>47</v>
      </c>
      <c r="H204" s="211">
        <f t="shared" si="67"/>
        <v>204</v>
      </c>
    </row>
    <row r="205" spans="2:8" ht="14.4" outlineLevel="1" x14ac:dyDescent="0.3">
      <c r="B205" s="141" t="str">
        <f t="shared" si="49"/>
        <v xml:space="preserve"> All Other Counties</v>
      </c>
      <c r="C205" s="142" t="s">
        <v>104</v>
      </c>
      <c r="D205" s="142" t="s">
        <v>104</v>
      </c>
      <c r="E205" s="193" t="s">
        <v>104</v>
      </c>
      <c r="F205" s="335"/>
      <c r="G205" s="210">
        <f t="shared" ref="G205:H205" si="68">+G204+1</f>
        <v>48</v>
      </c>
      <c r="H205" s="211">
        <f t="shared" si="68"/>
        <v>205</v>
      </c>
    </row>
    <row r="206" spans="2:8" ht="14.4" outlineLevel="1" x14ac:dyDescent="0.3">
      <c r="B206" s="72" t="str">
        <f t="shared" si="49"/>
        <v>Units provided (Previous &amp; Current) and to be provided.</v>
      </c>
      <c r="C206" s="152"/>
      <c r="D206" s="152"/>
      <c r="E206" s="205"/>
      <c r="F206" s="335"/>
      <c r="G206" s="210">
        <f t="shared" ref="G206:H206" si="69">+G205+1</f>
        <v>49</v>
      </c>
      <c r="H206" s="211">
        <f t="shared" si="69"/>
        <v>206</v>
      </c>
    </row>
    <row r="207" spans="2:8" ht="14.4" outlineLevel="1" x14ac:dyDescent="0.3">
      <c r="B207" s="72" t="str">
        <f t="shared" si="49"/>
        <v>Total Units under "Requested Allocation Summary"</v>
      </c>
      <c r="C207" s="153">
        <f>+C206+C203+C200+C197</f>
        <v>0</v>
      </c>
      <c r="D207" s="153">
        <f>+D206+D203+D200+D197</f>
        <v>0</v>
      </c>
      <c r="E207" s="206">
        <f>+E206+E203+E200+E197</f>
        <v>0</v>
      </c>
      <c r="F207" s="335"/>
      <c r="G207" s="210">
        <f t="shared" ref="G207:H207" si="70">+G206+1</f>
        <v>50</v>
      </c>
      <c r="H207" s="211">
        <f t="shared" si="70"/>
        <v>207</v>
      </c>
    </row>
    <row r="208" spans="2:8" ht="14.4" outlineLevel="1" x14ac:dyDescent="0.3">
      <c r="B208" s="72" t="str">
        <f t="shared" si="49"/>
        <v>Reconciliation of total program units (should equal zero)</v>
      </c>
      <c r="C208" s="153">
        <f>+C179-C207</f>
        <v>0</v>
      </c>
      <c r="D208" s="153">
        <f>+D179-D207</f>
        <v>0</v>
      </c>
      <c r="E208" s="206">
        <f>+E179-E207</f>
        <v>0</v>
      </c>
      <c r="F208" s="335"/>
      <c r="G208" s="210">
        <f t="shared" ref="G208:H208" si="71">+G207+1</f>
        <v>51</v>
      </c>
      <c r="H208" s="211">
        <f t="shared" si="71"/>
        <v>208</v>
      </c>
    </row>
    <row r="209" spans="2:81" ht="33" customHeight="1" x14ac:dyDescent="0.3">
      <c r="B209" s="336" t="str">
        <f>(+$B$1&amp;" - "&amp;+B210)</f>
        <v>TYPE in cell C40 on "Directions &amp; Set Up" - Program Name 4</v>
      </c>
      <c r="C209" s="337"/>
      <c r="D209" s="337"/>
      <c r="E209" s="337"/>
      <c r="F209" s="207" t="str">
        <f>+B209</f>
        <v>TYPE in cell C40 on "Directions &amp; Set Up" - Program Name 4</v>
      </c>
      <c r="G209" s="209">
        <v>1</v>
      </c>
      <c r="H209" s="211">
        <f t="shared" ref="H209:H272" si="72">+H208+1</f>
        <v>209</v>
      </c>
    </row>
    <row r="210" spans="2:81" ht="14.4" outlineLevel="1" x14ac:dyDescent="0.3">
      <c r="B210" s="67" t="str">
        <f>+'Directions &amp; Set Up'!C46</f>
        <v>Program Name 4</v>
      </c>
      <c r="C210" s="67" t="s">
        <v>138</v>
      </c>
      <c r="D210" s="67" t="s">
        <v>139</v>
      </c>
      <c r="E210" s="163" t="s">
        <v>142</v>
      </c>
      <c r="F210" s="208" t="str">
        <f>+B210</f>
        <v>Program Name 4</v>
      </c>
      <c r="G210" s="209">
        <v>2</v>
      </c>
      <c r="H210" s="211">
        <f t="shared" si="72"/>
        <v>210</v>
      </c>
    </row>
    <row r="211" spans="2:81" s="29" customFormat="1" ht="13.8" outlineLevel="1" x14ac:dyDescent="0.2">
      <c r="B211" s="118" t="s">
        <v>150</v>
      </c>
      <c r="C211" s="129">
        <f>'Directions &amp; Set Up'!$H$53</f>
        <v>15</v>
      </c>
      <c r="D211" s="129">
        <f>+'Directions &amp; Set Up'!$H$52</f>
        <v>16</v>
      </c>
      <c r="E211" s="164" t="str">
        <f>+'Directions &amp; Set Up'!$H$51</f>
        <v>17</v>
      </c>
      <c r="F211" s="209" t="s">
        <v>82</v>
      </c>
      <c r="G211" s="209">
        <v>3</v>
      </c>
      <c r="H211" s="211">
        <f t="shared" si="72"/>
        <v>211</v>
      </c>
      <c r="I211" s="116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284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7"/>
    </row>
    <row r="212" spans="2:81" ht="14.4" outlineLevel="1" x14ac:dyDescent="0.3">
      <c r="B212" s="68"/>
      <c r="C212" s="69"/>
      <c r="D212" s="69"/>
      <c r="E212" s="165"/>
      <c r="F212" s="344"/>
      <c r="G212" s="209">
        <v>4</v>
      </c>
      <c r="H212" s="211">
        <f t="shared" si="72"/>
        <v>212</v>
      </c>
    </row>
    <row r="213" spans="2:81" ht="14.4" outlineLevel="1" x14ac:dyDescent="0.3">
      <c r="B213" s="70"/>
      <c r="C213" s="71"/>
      <c r="D213" s="71"/>
      <c r="E213" s="166"/>
      <c r="F213" s="344"/>
      <c r="G213" s="209">
        <v>5</v>
      </c>
      <c r="H213" s="211">
        <f t="shared" si="72"/>
        <v>213</v>
      </c>
    </row>
    <row r="214" spans="2:81" ht="14.4" outlineLevel="1" x14ac:dyDescent="0.3">
      <c r="B214" s="70"/>
      <c r="C214" s="71"/>
      <c r="D214" s="71"/>
      <c r="E214" s="166"/>
      <c r="F214" s="344"/>
      <c r="G214" s="209">
        <v>6</v>
      </c>
      <c r="H214" s="211">
        <f t="shared" si="72"/>
        <v>214</v>
      </c>
    </row>
    <row r="215" spans="2:81" ht="14.4" outlineLevel="1" x14ac:dyDescent="0.3">
      <c r="B215" s="70"/>
      <c r="C215" s="71"/>
      <c r="D215" s="71"/>
      <c r="E215" s="166"/>
      <c r="F215" s="344"/>
      <c r="G215" s="209">
        <v>7</v>
      </c>
      <c r="H215" s="211">
        <f t="shared" si="72"/>
        <v>215</v>
      </c>
    </row>
    <row r="216" spans="2:81" ht="14.4" outlineLevel="1" x14ac:dyDescent="0.3">
      <c r="B216" s="70"/>
      <c r="C216" s="71"/>
      <c r="D216" s="71"/>
      <c r="E216" s="166"/>
      <c r="F216" s="344"/>
      <c r="G216" s="209">
        <v>8</v>
      </c>
      <c r="H216" s="211">
        <f t="shared" si="72"/>
        <v>216</v>
      </c>
    </row>
    <row r="217" spans="2:81" ht="14.4" outlineLevel="1" x14ac:dyDescent="0.3">
      <c r="B217" s="70"/>
      <c r="C217" s="71"/>
      <c r="D217" s="71"/>
      <c r="E217" s="166"/>
      <c r="F217" s="344"/>
      <c r="G217" s="209">
        <v>9</v>
      </c>
      <c r="H217" s="211">
        <f t="shared" si="72"/>
        <v>217</v>
      </c>
    </row>
    <row r="218" spans="2:81" ht="14.4" outlineLevel="1" x14ac:dyDescent="0.3">
      <c r="B218" s="70"/>
      <c r="C218" s="71"/>
      <c r="D218" s="71"/>
      <c r="E218" s="166"/>
      <c r="F218" s="344"/>
      <c r="G218" s="209">
        <v>10</v>
      </c>
      <c r="H218" s="211">
        <f t="shared" si="72"/>
        <v>218</v>
      </c>
    </row>
    <row r="219" spans="2:81" ht="14.4" outlineLevel="1" x14ac:dyDescent="0.3">
      <c r="B219" s="72" t="s">
        <v>141</v>
      </c>
      <c r="C219" s="315"/>
      <c r="D219" s="315"/>
      <c r="E219" s="315"/>
      <c r="F219" s="344"/>
      <c r="G219" s="209">
        <v>11</v>
      </c>
      <c r="H219" s="211">
        <f t="shared" si="72"/>
        <v>219</v>
      </c>
    </row>
    <row r="220" spans="2:81" ht="14.4" outlineLevel="1" x14ac:dyDescent="0.3">
      <c r="B220" s="73" t="s">
        <v>72</v>
      </c>
      <c r="C220" s="74">
        <f>SUM(C212:C218)</f>
        <v>0</v>
      </c>
      <c r="D220" s="75">
        <f>SUM(D212:D218)</f>
        <v>0</v>
      </c>
      <c r="E220" s="167">
        <f>SUM(E212:E218)</f>
        <v>0</v>
      </c>
      <c r="F220" s="344"/>
      <c r="G220" s="209">
        <v>12</v>
      </c>
      <c r="H220" s="211">
        <f t="shared" si="72"/>
        <v>220</v>
      </c>
    </row>
    <row r="221" spans="2:81" ht="14.4" outlineLevel="1" x14ac:dyDescent="0.3">
      <c r="B221" s="76" t="s">
        <v>153</v>
      </c>
      <c r="C221" s="77">
        <f>+$C$58</f>
        <v>15</v>
      </c>
      <c r="D221" s="77">
        <f>+$D$58</f>
        <v>16</v>
      </c>
      <c r="E221" s="168" t="str">
        <f>+E211</f>
        <v>17</v>
      </c>
      <c r="F221" s="77" t="s">
        <v>81</v>
      </c>
      <c r="G221" s="209">
        <v>13</v>
      </c>
      <c r="H221" s="211">
        <f t="shared" si="72"/>
        <v>221</v>
      </c>
    </row>
    <row r="222" spans="2:81" ht="14.4" outlineLevel="1" x14ac:dyDescent="0.3">
      <c r="B222" s="72" t="s">
        <v>75</v>
      </c>
      <c r="C222" s="78"/>
      <c r="D222" s="78"/>
      <c r="E222" s="169"/>
      <c r="F222" s="359"/>
      <c r="G222" s="209">
        <v>14</v>
      </c>
      <c r="H222" s="211">
        <f t="shared" si="72"/>
        <v>222</v>
      </c>
    </row>
    <row r="223" spans="2:81" ht="14.4" outlineLevel="1" x14ac:dyDescent="0.3">
      <c r="B223" s="72" t="s">
        <v>76</v>
      </c>
      <c r="C223" s="78"/>
      <c r="D223" s="78"/>
      <c r="E223" s="169"/>
      <c r="F223" s="359"/>
      <c r="G223" s="209">
        <v>15</v>
      </c>
      <c r="H223" s="211">
        <f t="shared" si="72"/>
        <v>223</v>
      </c>
    </row>
    <row r="224" spans="2:81" ht="14.4" outlineLevel="1" x14ac:dyDescent="0.3">
      <c r="B224" s="72" t="s">
        <v>77</v>
      </c>
      <c r="C224" s="78"/>
      <c r="D224" s="78"/>
      <c r="E224" s="169"/>
      <c r="F224" s="359"/>
      <c r="G224" s="209">
        <v>16</v>
      </c>
      <c r="H224" s="211">
        <f t="shared" si="72"/>
        <v>224</v>
      </c>
    </row>
    <row r="225" spans="2:8" ht="14.4" outlineLevel="1" x14ac:dyDescent="0.3">
      <c r="B225" s="73" t="s">
        <v>68</v>
      </c>
      <c r="C225" s="79">
        <f>SUM(C222:C224)</f>
        <v>0</v>
      </c>
      <c r="D225" s="79">
        <f>SUM(D222:D224)</f>
        <v>0</v>
      </c>
      <c r="E225" s="170">
        <f>SUM(E222:E224)</f>
        <v>0</v>
      </c>
      <c r="F225" s="359"/>
      <c r="G225" s="209">
        <v>17</v>
      </c>
      <c r="H225" s="211">
        <f t="shared" si="72"/>
        <v>225</v>
      </c>
    </row>
    <row r="226" spans="2:8" ht="14.4" outlineLevel="1" x14ac:dyDescent="0.3">
      <c r="B226" s="76" t="s">
        <v>154</v>
      </c>
      <c r="C226" s="80">
        <f>+$C$58</f>
        <v>15</v>
      </c>
      <c r="D226" s="80">
        <f>+$D$58</f>
        <v>16</v>
      </c>
      <c r="E226" s="171" t="str">
        <f>+E221</f>
        <v>17</v>
      </c>
      <c r="F226" s="77" t="s">
        <v>80</v>
      </c>
      <c r="G226" s="209">
        <v>18</v>
      </c>
      <c r="H226" s="211">
        <f t="shared" si="72"/>
        <v>226</v>
      </c>
    </row>
    <row r="227" spans="2:8" ht="14.4" outlineLevel="1" x14ac:dyDescent="0.3">
      <c r="B227" s="72" t="s">
        <v>72</v>
      </c>
      <c r="C227" s="81">
        <f>+C220</f>
        <v>0</v>
      </c>
      <c r="D227" s="81">
        <f>+D220</f>
        <v>0</v>
      </c>
      <c r="E227" s="170">
        <f>+E220</f>
        <v>0</v>
      </c>
      <c r="F227" s="359"/>
      <c r="G227" s="209">
        <v>19</v>
      </c>
      <c r="H227" s="211">
        <f t="shared" si="72"/>
        <v>227</v>
      </c>
    </row>
    <row r="228" spans="2:8" outlineLevel="1" thickBot="1" x14ac:dyDescent="0.35">
      <c r="B228" s="72" t="s">
        <v>68</v>
      </c>
      <c r="C228" s="82">
        <f>+C225</f>
        <v>0</v>
      </c>
      <c r="D228" s="82">
        <f>+D225</f>
        <v>0</v>
      </c>
      <c r="E228" s="172">
        <f>+E225</f>
        <v>0</v>
      </c>
      <c r="F228" s="359"/>
      <c r="G228" s="209">
        <v>20</v>
      </c>
      <c r="H228" s="211">
        <f t="shared" si="72"/>
        <v>228</v>
      </c>
    </row>
    <row r="229" spans="2:8" ht="14.4" outlineLevel="1" x14ac:dyDescent="0.3">
      <c r="B229" s="83" t="s">
        <v>69</v>
      </c>
      <c r="C229" s="84">
        <f>+C220-C228</f>
        <v>0</v>
      </c>
      <c r="D229" s="84">
        <f>+D220-D228</f>
        <v>0</v>
      </c>
      <c r="E229" s="173">
        <f>+E220-E228</f>
        <v>0</v>
      </c>
      <c r="F229" s="359"/>
      <c r="G229" s="209">
        <v>21</v>
      </c>
      <c r="H229" s="211">
        <f t="shared" si="72"/>
        <v>229</v>
      </c>
    </row>
    <row r="230" spans="2:8" ht="14.4" outlineLevel="1" x14ac:dyDescent="0.3">
      <c r="B230" s="72" t="s">
        <v>73</v>
      </c>
      <c r="C230" s="85"/>
      <c r="D230" s="85"/>
      <c r="E230" s="174"/>
      <c r="F230" s="359"/>
      <c r="G230" s="209">
        <v>22</v>
      </c>
      <c r="H230" s="211">
        <f t="shared" si="72"/>
        <v>230</v>
      </c>
    </row>
    <row r="231" spans="2:8" ht="14.4" outlineLevel="1" x14ac:dyDescent="0.3">
      <c r="B231" s="72" t="s">
        <v>7</v>
      </c>
      <c r="C231" s="86">
        <f>IF(+C230=0,0,IF(+C229&gt;0,C228/C230,+C228/C230))</f>
        <v>0</v>
      </c>
      <c r="D231" s="86">
        <f>IF(+D230=0,0,IF(+D229&gt;0,D228/D230,+D228/D230))</f>
        <v>0</v>
      </c>
      <c r="E231" s="175">
        <f>IF(+E230=0,0,IF(+E229&gt;0,E228/E230,+E228/E230))</f>
        <v>0</v>
      </c>
      <c r="F231" s="359"/>
      <c r="G231" s="209">
        <v>23</v>
      </c>
      <c r="H231" s="211">
        <f t="shared" si="72"/>
        <v>231</v>
      </c>
    </row>
    <row r="232" spans="2:8" ht="14.4" outlineLevel="1" x14ac:dyDescent="0.3">
      <c r="B232" s="72" t="s">
        <v>70</v>
      </c>
      <c r="C232" s="86">
        <f>IF(+C230=0,0,IF(+C229&gt;0,0,-C229/C230))</f>
        <v>0</v>
      </c>
      <c r="D232" s="86">
        <f>IF(+D230=0,0,IF(+D229&gt;0,0,-D229/D230))</f>
        <v>0</v>
      </c>
      <c r="E232" s="175">
        <f>IF(+E230=0,0,IF(+E229&gt;0,0,-E229/E230))</f>
        <v>0</v>
      </c>
      <c r="F232" s="359"/>
      <c r="G232" s="209">
        <v>24</v>
      </c>
      <c r="H232" s="211">
        <f t="shared" si="72"/>
        <v>232</v>
      </c>
    </row>
    <row r="233" spans="2:8" ht="14.4" outlineLevel="1" x14ac:dyDescent="0.3">
      <c r="B233" s="76" t="s">
        <v>156</v>
      </c>
      <c r="C233" s="87"/>
      <c r="D233" s="88"/>
      <c r="E233" s="176"/>
      <c r="F233" s="77" t="s">
        <v>79</v>
      </c>
      <c r="G233" s="209">
        <v>25</v>
      </c>
      <c r="H233" s="211">
        <f t="shared" si="72"/>
        <v>233</v>
      </c>
    </row>
    <row r="234" spans="2:8" ht="14.4" outlineLevel="1" x14ac:dyDescent="0.3">
      <c r="B234" s="72" t="s">
        <v>45</v>
      </c>
      <c r="C234" s="89"/>
      <c r="D234" s="345" t="s">
        <v>195</v>
      </c>
      <c r="E234" s="345"/>
      <c r="F234" s="344"/>
      <c r="G234" s="209">
        <v>26</v>
      </c>
      <c r="H234" s="211">
        <f t="shared" si="72"/>
        <v>234</v>
      </c>
    </row>
    <row r="235" spans="2:8" ht="14.4" outlineLevel="1" x14ac:dyDescent="0.3">
      <c r="B235" s="72" t="s">
        <v>25</v>
      </c>
      <c r="C235" s="90" t="s">
        <v>44</v>
      </c>
      <c r="D235" s="345"/>
      <c r="E235" s="345"/>
      <c r="F235" s="344"/>
      <c r="G235" s="209">
        <v>27</v>
      </c>
      <c r="H235" s="211">
        <f t="shared" si="72"/>
        <v>235</v>
      </c>
    </row>
    <row r="236" spans="2:8" ht="14.4" outlineLevel="1" x14ac:dyDescent="0.3">
      <c r="B236" s="72" t="s">
        <v>144</v>
      </c>
      <c r="C236" s="90" t="s">
        <v>44</v>
      </c>
      <c r="D236" s="345"/>
      <c r="E236" s="345"/>
      <c r="F236" s="344"/>
      <c r="G236" s="209">
        <v>28</v>
      </c>
      <c r="H236" s="211">
        <f t="shared" si="72"/>
        <v>236</v>
      </c>
    </row>
    <row r="237" spans="2:8" ht="14.4" outlineLevel="1" x14ac:dyDescent="0.3">
      <c r="B237" s="72" t="s">
        <v>34</v>
      </c>
      <c r="C237" s="90" t="s">
        <v>44</v>
      </c>
      <c r="D237" s="345"/>
      <c r="E237" s="345"/>
      <c r="F237" s="344"/>
      <c r="G237" s="209">
        <v>29</v>
      </c>
      <c r="H237" s="211">
        <f t="shared" si="72"/>
        <v>237</v>
      </c>
    </row>
    <row r="238" spans="2:8" ht="80.099999999999994" customHeight="1" outlineLevel="1" x14ac:dyDescent="0.3">
      <c r="B238" s="358"/>
      <c r="C238" s="358"/>
      <c r="D238" s="358"/>
      <c r="E238" s="358"/>
      <c r="F238" s="344"/>
      <c r="G238" s="209">
        <v>30</v>
      </c>
      <c r="H238" s="211">
        <f t="shared" si="72"/>
        <v>238</v>
      </c>
    </row>
    <row r="239" spans="2:8" ht="14.4" outlineLevel="1" x14ac:dyDescent="0.3">
      <c r="B239" s="256" t="s">
        <v>155</v>
      </c>
      <c r="C239" s="257">
        <f>+C245</f>
        <v>15</v>
      </c>
      <c r="D239" s="257">
        <f>+D245</f>
        <v>16</v>
      </c>
      <c r="E239" s="258" t="str">
        <f>+E245</f>
        <v>17</v>
      </c>
      <c r="F239" s="77" t="s">
        <v>102</v>
      </c>
      <c r="G239" s="209">
        <v>31</v>
      </c>
      <c r="H239" s="211">
        <f t="shared" si="72"/>
        <v>239</v>
      </c>
    </row>
    <row r="240" spans="2:8" ht="14.4" outlineLevel="1" x14ac:dyDescent="0.3">
      <c r="B240" s="91" t="s">
        <v>61</v>
      </c>
      <c r="C240" s="92"/>
      <c r="D240" s="92"/>
      <c r="E240" s="177"/>
      <c r="F240" s="344"/>
      <c r="G240" s="209">
        <v>32</v>
      </c>
      <c r="H240" s="211">
        <f t="shared" si="72"/>
        <v>240</v>
      </c>
    </row>
    <row r="241" spans="2:8" ht="14.4" outlineLevel="1" x14ac:dyDescent="0.3">
      <c r="B241" s="91" t="s">
        <v>62</v>
      </c>
      <c r="C241" s="92"/>
      <c r="D241" s="92"/>
      <c r="E241" s="177"/>
      <c r="F241" s="344"/>
      <c r="G241" s="209">
        <v>33</v>
      </c>
      <c r="H241" s="211">
        <f t="shared" si="72"/>
        <v>241</v>
      </c>
    </row>
    <row r="242" spans="2:8" ht="14.4" outlineLevel="1" x14ac:dyDescent="0.3">
      <c r="B242" s="91" t="s">
        <v>63</v>
      </c>
      <c r="C242" s="92"/>
      <c r="D242" s="92"/>
      <c r="E242" s="177"/>
      <c r="F242" s="344"/>
      <c r="G242" s="209">
        <v>34</v>
      </c>
      <c r="H242" s="211">
        <f t="shared" si="72"/>
        <v>242</v>
      </c>
    </row>
    <row r="243" spans="2:8" ht="14.4" outlineLevel="1" x14ac:dyDescent="0.3">
      <c r="B243" s="91" t="s">
        <v>103</v>
      </c>
      <c r="C243" s="92"/>
      <c r="D243" s="92"/>
      <c r="E243" s="177"/>
      <c r="F243" s="344"/>
      <c r="G243" s="209">
        <v>35</v>
      </c>
      <c r="H243" s="211">
        <f t="shared" si="72"/>
        <v>243</v>
      </c>
    </row>
    <row r="244" spans="2:8" ht="14.4" outlineLevel="1" x14ac:dyDescent="0.3">
      <c r="B244" s="91" t="s">
        <v>101</v>
      </c>
      <c r="C244" s="93">
        <f>SUM(C240:C243)</f>
        <v>0</v>
      </c>
      <c r="D244" s="93">
        <f t="shared" ref="D244:E244" si="73">SUM(D240:D243)</f>
        <v>0</v>
      </c>
      <c r="E244" s="178">
        <f t="shared" si="73"/>
        <v>0</v>
      </c>
      <c r="F244" s="344"/>
      <c r="G244" s="209">
        <v>36</v>
      </c>
      <c r="H244" s="211">
        <f t="shared" si="72"/>
        <v>244</v>
      </c>
    </row>
    <row r="245" spans="2:8" ht="14.4" outlineLevel="1" x14ac:dyDescent="0.3">
      <c r="B245" s="94" t="s">
        <v>105</v>
      </c>
      <c r="C245" s="77">
        <f>+C211</f>
        <v>15</v>
      </c>
      <c r="D245" s="77">
        <f>+D211</f>
        <v>16</v>
      </c>
      <c r="E245" s="168" t="str">
        <f>+E211</f>
        <v>17</v>
      </c>
      <c r="F245" s="77" t="s">
        <v>136</v>
      </c>
      <c r="G245" s="209">
        <v>37</v>
      </c>
      <c r="H245" s="211">
        <f t="shared" si="72"/>
        <v>245</v>
      </c>
    </row>
    <row r="246" spans="2:8" ht="14.4" outlineLevel="1" x14ac:dyDescent="0.3">
      <c r="B246" s="91" t="s">
        <v>98</v>
      </c>
      <c r="C246" s="95"/>
      <c r="D246" s="95"/>
      <c r="E246" s="179">
        <f>ROUND(E232,2)</f>
        <v>0</v>
      </c>
      <c r="F246" s="344"/>
      <c r="G246" s="209">
        <v>38</v>
      </c>
      <c r="H246" s="211">
        <f t="shared" si="72"/>
        <v>246</v>
      </c>
    </row>
    <row r="247" spans="2:8" ht="14.4" outlineLevel="1" x14ac:dyDescent="0.3">
      <c r="B247" s="96" t="s">
        <v>146</v>
      </c>
      <c r="C247" s="96">
        <f>+C245</f>
        <v>15</v>
      </c>
      <c r="D247" s="96">
        <f>+D245</f>
        <v>16</v>
      </c>
      <c r="E247" s="180" t="str">
        <f>+E245</f>
        <v>17</v>
      </c>
      <c r="F247" s="344"/>
      <c r="G247" s="209">
        <v>39</v>
      </c>
      <c r="H247" s="211">
        <f t="shared" si="72"/>
        <v>247</v>
      </c>
    </row>
    <row r="248" spans="2:8" ht="14.4" outlineLevel="1" x14ac:dyDescent="0.3">
      <c r="B248" s="91" t="s">
        <v>99</v>
      </c>
      <c r="C248" s="92"/>
      <c r="D248" s="92"/>
      <c r="E248" s="181"/>
      <c r="F248" s="344"/>
      <c r="G248" s="209">
        <v>40</v>
      </c>
      <c r="H248" s="211">
        <f t="shared" si="72"/>
        <v>248</v>
      </c>
    </row>
    <row r="249" spans="2:8" ht="14.4" outlineLevel="1" x14ac:dyDescent="0.3">
      <c r="B249" s="91" t="s">
        <v>140</v>
      </c>
      <c r="C249" s="97"/>
      <c r="D249" s="97"/>
      <c r="E249" s="182">
        <f>IF(E246="","",+'Application(s)'!E248*E246)</f>
        <v>0</v>
      </c>
      <c r="F249" s="344"/>
      <c r="G249" s="209">
        <v>41</v>
      </c>
      <c r="H249" s="211">
        <f t="shared" si="72"/>
        <v>249</v>
      </c>
    </row>
    <row r="250" spans="2:8" ht="14.4" outlineLevel="1" x14ac:dyDescent="0.3">
      <c r="B250" s="96" t="s">
        <v>147</v>
      </c>
      <c r="C250" s="96">
        <f>+C247</f>
        <v>15</v>
      </c>
      <c r="D250" s="96">
        <f t="shared" ref="D250:E250" si="74">+D247</f>
        <v>16</v>
      </c>
      <c r="E250" s="180" t="str">
        <f t="shared" si="74"/>
        <v>17</v>
      </c>
      <c r="F250" s="344"/>
      <c r="G250" s="209">
        <v>42</v>
      </c>
      <c r="H250" s="211">
        <f t="shared" si="72"/>
        <v>250</v>
      </c>
    </row>
    <row r="251" spans="2:8" ht="14.4" outlineLevel="1" x14ac:dyDescent="0.3">
      <c r="B251" s="91" t="s">
        <v>99</v>
      </c>
      <c r="C251" s="92"/>
      <c r="D251" s="92"/>
      <c r="E251" s="183"/>
      <c r="F251" s="344"/>
      <c r="G251" s="209">
        <v>43</v>
      </c>
      <c r="H251" s="211">
        <f t="shared" si="72"/>
        <v>251</v>
      </c>
    </row>
    <row r="252" spans="2:8" ht="14.4" outlineLevel="1" x14ac:dyDescent="0.3">
      <c r="B252" s="91" t="s">
        <v>140</v>
      </c>
      <c r="C252" s="98"/>
      <c r="D252" s="98"/>
      <c r="E252" s="184">
        <f>IF(E246="","",+'Application(s)'!E251*E246)</f>
        <v>0</v>
      </c>
      <c r="F252" s="344"/>
      <c r="G252" s="209">
        <v>44</v>
      </c>
      <c r="H252" s="211">
        <f t="shared" si="72"/>
        <v>252</v>
      </c>
    </row>
    <row r="253" spans="2:8" ht="14.4" outlineLevel="1" x14ac:dyDescent="0.3">
      <c r="B253" s="96" t="s">
        <v>148</v>
      </c>
      <c r="C253" s="96">
        <f>+C250</f>
        <v>15</v>
      </c>
      <c r="D253" s="96">
        <f>+D250</f>
        <v>16</v>
      </c>
      <c r="E253" s="180" t="str">
        <f>+E250</f>
        <v>17</v>
      </c>
      <c r="F253" s="344"/>
      <c r="G253" s="209">
        <v>45</v>
      </c>
      <c r="H253" s="211">
        <f t="shared" si="72"/>
        <v>253</v>
      </c>
    </row>
    <row r="254" spans="2:8" ht="14.4" outlineLevel="1" x14ac:dyDescent="0.3">
      <c r="B254" s="91" t="s">
        <v>99</v>
      </c>
      <c r="C254" s="92"/>
      <c r="D254" s="92"/>
      <c r="E254" s="181"/>
      <c r="F254" s="344"/>
      <c r="G254" s="209">
        <v>46</v>
      </c>
      <c r="H254" s="211">
        <f t="shared" si="72"/>
        <v>254</v>
      </c>
    </row>
    <row r="255" spans="2:8" ht="14.4" outlineLevel="1" x14ac:dyDescent="0.3">
      <c r="B255" s="91" t="s">
        <v>140</v>
      </c>
      <c r="C255" s="97"/>
      <c r="D255" s="97"/>
      <c r="E255" s="182">
        <f>IF(E246="","",+'Application(s)'!E254*E246)</f>
        <v>0</v>
      </c>
      <c r="F255" s="344"/>
      <c r="G255" s="209">
        <v>47</v>
      </c>
      <c r="H255" s="211">
        <f t="shared" si="72"/>
        <v>255</v>
      </c>
    </row>
    <row r="256" spans="2:8" ht="14.4" outlineLevel="1" x14ac:dyDescent="0.3">
      <c r="B256" s="96" t="s">
        <v>149</v>
      </c>
      <c r="C256" s="96">
        <f>+C253</f>
        <v>15</v>
      </c>
      <c r="D256" s="96">
        <f>+D253</f>
        <v>16</v>
      </c>
      <c r="E256" s="180" t="str">
        <f>+E253</f>
        <v>17</v>
      </c>
      <c r="F256" s="344"/>
      <c r="G256" s="209">
        <v>48</v>
      </c>
      <c r="H256" s="211">
        <f t="shared" si="72"/>
        <v>256</v>
      </c>
    </row>
    <row r="257" spans="2:81" ht="14.4" outlineLevel="1" x14ac:dyDescent="0.3">
      <c r="B257" s="91" t="s">
        <v>99</v>
      </c>
      <c r="C257" s="99"/>
      <c r="D257" s="99"/>
      <c r="E257" s="185"/>
      <c r="F257" s="344"/>
      <c r="G257" s="209">
        <v>49</v>
      </c>
      <c r="H257" s="211">
        <f t="shared" si="72"/>
        <v>257</v>
      </c>
    </row>
    <row r="258" spans="2:81" ht="14.4" outlineLevel="1" x14ac:dyDescent="0.3">
      <c r="B258" s="100" t="s">
        <v>106</v>
      </c>
      <c r="C258" s="101">
        <f>+C257+C254+C251+C248</f>
        <v>0</v>
      </c>
      <c r="D258" s="101">
        <f>+D257+D254+D251+D248</f>
        <v>0</v>
      </c>
      <c r="E258" s="186">
        <f>+E257+E254+E251+E248</f>
        <v>0</v>
      </c>
      <c r="F258" s="344"/>
      <c r="G258" s="209">
        <v>50</v>
      </c>
      <c r="H258" s="211">
        <f t="shared" si="72"/>
        <v>258</v>
      </c>
    </row>
    <row r="259" spans="2:81" ht="14.4" outlineLevel="1" x14ac:dyDescent="0.3">
      <c r="B259" s="100" t="s">
        <v>107</v>
      </c>
      <c r="C259" s="101">
        <f>+C230-C258</f>
        <v>0</v>
      </c>
      <c r="D259" s="101">
        <f>+D230-D258</f>
        <v>0</v>
      </c>
      <c r="E259" s="186">
        <f>+E230-E258</f>
        <v>0</v>
      </c>
      <c r="F259" s="344"/>
      <c r="G259" s="209">
        <v>51</v>
      </c>
      <c r="H259" s="211">
        <f t="shared" si="72"/>
        <v>259</v>
      </c>
    </row>
    <row r="260" spans="2:81" ht="33" customHeight="1" x14ac:dyDescent="0.3">
      <c r="B260" s="370" t="str">
        <f>(+$B$1&amp;" - "&amp;+B261)</f>
        <v>TYPE in cell C40 on "Directions &amp; Set Up" - Program Name 5</v>
      </c>
      <c r="C260" s="370"/>
      <c r="D260" s="370"/>
      <c r="E260" s="370"/>
      <c r="F260" s="156" t="str">
        <f>+B260</f>
        <v>TYPE in cell C40 on "Directions &amp; Set Up" - Program Name 5</v>
      </c>
      <c r="G260" s="8">
        <v>1</v>
      </c>
      <c r="H260" s="211">
        <f t="shared" si="72"/>
        <v>260</v>
      </c>
    </row>
    <row r="261" spans="2:81" outlineLevel="1" x14ac:dyDescent="0.3">
      <c r="B261" s="130" t="str">
        <f>+'Directions &amp; Set Up'!C47</f>
        <v>Program Name 5</v>
      </c>
      <c r="C261" s="131" t="str">
        <f>+C210</f>
        <v>Previous FY</v>
      </c>
      <c r="D261" s="131" t="str">
        <f>+D210</f>
        <v>Current FY</v>
      </c>
      <c r="E261" s="187" t="str">
        <f>+E210</f>
        <v>Next FY</v>
      </c>
      <c r="F261" s="154" t="str">
        <f>+B261</f>
        <v>Program Name 5</v>
      </c>
      <c r="G261" s="8">
        <v>2</v>
      </c>
      <c r="H261" s="211">
        <f t="shared" si="72"/>
        <v>261</v>
      </c>
    </row>
    <row r="262" spans="2:81" ht="14.4" outlineLevel="1" x14ac:dyDescent="0.3">
      <c r="B262" s="132" t="str">
        <f>+B211</f>
        <v>Revenue(s)</v>
      </c>
      <c r="C262" s="133">
        <f>+C211</f>
        <v>15</v>
      </c>
      <c r="D262" s="133">
        <f>+'Application(s)'!D211</f>
        <v>16</v>
      </c>
      <c r="E262" s="188" t="str">
        <f>+E211</f>
        <v>17</v>
      </c>
      <c r="F262" s="49" t="str">
        <f>+F211</f>
        <v>Reason for Est. Change in Revenue, if any.</v>
      </c>
      <c r="G262" s="8">
        <v>3</v>
      </c>
      <c r="H262" s="211">
        <f t="shared" si="72"/>
        <v>262</v>
      </c>
    </row>
    <row r="263" spans="2:81" s="29" customFormat="1" ht="14.4" outlineLevel="1" x14ac:dyDescent="0.3">
      <c r="B263" s="70"/>
      <c r="C263" s="71"/>
      <c r="D263" s="71"/>
      <c r="E263" s="189"/>
      <c r="F263" s="342"/>
      <c r="G263" s="8">
        <v>4</v>
      </c>
      <c r="H263" s="211">
        <f t="shared" si="72"/>
        <v>263</v>
      </c>
      <c r="I263" s="116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284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16"/>
      <c r="BK263" s="116"/>
      <c r="BL263" s="116"/>
      <c r="BM263" s="116"/>
      <c r="BN263" s="116"/>
      <c r="BO263" s="116"/>
      <c r="BP263" s="116"/>
      <c r="BQ263" s="116"/>
      <c r="BR263" s="116"/>
      <c r="BS263" s="116"/>
      <c r="BT263" s="116"/>
      <c r="BU263" s="116"/>
      <c r="BV263" s="116"/>
      <c r="BW263" s="116"/>
      <c r="BX263" s="116"/>
      <c r="BY263" s="116"/>
      <c r="BZ263" s="116"/>
      <c r="CA263" s="116"/>
      <c r="CB263" s="116"/>
      <c r="CC263" s="117"/>
    </row>
    <row r="264" spans="2:81" ht="14.4" outlineLevel="1" x14ac:dyDescent="0.3">
      <c r="B264" s="70"/>
      <c r="C264" s="71"/>
      <c r="D264" s="71"/>
      <c r="E264" s="189"/>
      <c r="F264" s="342"/>
      <c r="G264" s="8">
        <v>5</v>
      </c>
      <c r="H264" s="211">
        <f t="shared" si="72"/>
        <v>264</v>
      </c>
    </row>
    <row r="265" spans="2:81" ht="14.4" outlineLevel="1" x14ac:dyDescent="0.3">
      <c r="B265" s="70"/>
      <c r="C265" s="71"/>
      <c r="D265" s="71"/>
      <c r="E265" s="189"/>
      <c r="F265" s="342"/>
      <c r="G265" s="8">
        <v>6</v>
      </c>
      <c r="H265" s="211">
        <f t="shared" si="72"/>
        <v>265</v>
      </c>
    </row>
    <row r="266" spans="2:81" ht="14.4" outlineLevel="1" x14ac:dyDescent="0.3">
      <c r="B266" s="70"/>
      <c r="C266" s="71"/>
      <c r="D266" s="71"/>
      <c r="E266" s="189"/>
      <c r="F266" s="342"/>
      <c r="G266" s="8">
        <v>7</v>
      </c>
      <c r="H266" s="211">
        <f t="shared" si="72"/>
        <v>266</v>
      </c>
    </row>
    <row r="267" spans="2:81" ht="14.4" outlineLevel="1" x14ac:dyDescent="0.3">
      <c r="B267" s="70"/>
      <c r="C267" s="71"/>
      <c r="D267" s="71"/>
      <c r="E267" s="189"/>
      <c r="F267" s="342"/>
      <c r="G267" s="8">
        <v>8</v>
      </c>
      <c r="H267" s="211">
        <f t="shared" si="72"/>
        <v>267</v>
      </c>
    </row>
    <row r="268" spans="2:81" ht="14.4" outlineLevel="1" x14ac:dyDescent="0.3">
      <c r="B268" s="70"/>
      <c r="C268" s="71"/>
      <c r="D268" s="71"/>
      <c r="E268" s="189"/>
      <c r="F268" s="342"/>
      <c r="G268" s="8">
        <v>9</v>
      </c>
      <c r="H268" s="211">
        <f t="shared" si="72"/>
        <v>268</v>
      </c>
    </row>
    <row r="269" spans="2:81" ht="14.4" outlineLevel="1" x14ac:dyDescent="0.3">
      <c r="B269" s="70"/>
      <c r="C269" s="71"/>
      <c r="D269" s="71"/>
      <c r="E269" s="189"/>
      <c r="F269" s="342"/>
      <c r="G269" s="8">
        <v>10</v>
      </c>
      <c r="H269" s="211">
        <f t="shared" si="72"/>
        <v>269</v>
      </c>
    </row>
    <row r="270" spans="2:81" ht="14.4" outlineLevel="1" x14ac:dyDescent="0.3">
      <c r="B270" s="72" t="str">
        <f t="shared" ref="B270:B277" si="75">+B219</f>
        <v>Boone, Campbell and Kenton Funds (will not be included)</v>
      </c>
      <c r="C270" s="315"/>
      <c r="D270" s="315"/>
      <c r="E270" s="315"/>
      <c r="F270" s="342"/>
      <c r="G270" s="8">
        <v>11</v>
      </c>
      <c r="H270" s="211">
        <f t="shared" si="72"/>
        <v>270</v>
      </c>
    </row>
    <row r="271" spans="2:81" ht="14.4" outlineLevel="1" x14ac:dyDescent="0.3">
      <c r="B271" s="73" t="str">
        <f t="shared" si="75"/>
        <v>Revenues (excluding Counties')</v>
      </c>
      <c r="C271" s="134">
        <f>SUM(C263:C269)</f>
        <v>0</v>
      </c>
      <c r="D271" s="86">
        <f>SUM(D263:D269)</f>
        <v>0</v>
      </c>
      <c r="E271" s="167">
        <f>SUM(E263:E269)</f>
        <v>0</v>
      </c>
      <c r="F271" s="342"/>
      <c r="G271" s="8">
        <v>12</v>
      </c>
      <c r="H271" s="211">
        <f t="shared" si="72"/>
        <v>271</v>
      </c>
    </row>
    <row r="272" spans="2:81" ht="14.4" outlineLevel="1" x14ac:dyDescent="0.3">
      <c r="B272" s="132" t="str">
        <f t="shared" si="75"/>
        <v>Expense</v>
      </c>
      <c r="C272" s="133">
        <f>+$C$109</f>
        <v>15</v>
      </c>
      <c r="D272" s="133">
        <f>+$D$109</f>
        <v>16</v>
      </c>
      <c r="E272" s="188" t="str">
        <f>+E262</f>
        <v>17</v>
      </c>
      <c r="F272" s="49" t="str">
        <f>+F221</f>
        <v>Reason for Est. Change in Expenses, if any.</v>
      </c>
      <c r="G272" s="8">
        <v>13</v>
      </c>
      <c r="H272" s="211">
        <f t="shared" si="72"/>
        <v>272</v>
      </c>
    </row>
    <row r="273" spans="2:8" ht="14.4" outlineLevel="1" x14ac:dyDescent="0.3">
      <c r="B273" s="72" t="str">
        <f t="shared" si="75"/>
        <v>Program Expenses</v>
      </c>
      <c r="C273" s="71"/>
      <c r="D273" s="71"/>
      <c r="E273" s="189"/>
      <c r="F273" s="368"/>
      <c r="G273" s="8">
        <v>14</v>
      </c>
      <c r="H273" s="211">
        <f t="shared" ref="H273:H310" si="76">+H272+1</f>
        <v>273</v>
      </c>
    </row>
    <row r="274" spans="2:8" ht="14.4" outlineLevel="1" x14ac:dyDescent="0.3">
      <c r="B274" s="72" t="str">
        <f t="shared" si="75"/>
        <v>Program Management Cost</v>
      </c>
      <c r="C274" s="71"/>
      <c r="D274" s="71"/>
      <c r="E274" s="189"/>
      <c r="F274" s="368"/>
      <c r="G274" s="8">
        <v>15</v>
      </c>
      <c r="H274" s="211">
        <f t="shared" si="76"/>
        <v>274</v>
      </c>
    </row>
    <row r="275" spans="2:8" ht="14.4" outlineLevel="1" x14ac:dyDescent="0.3">
      <c r="B275" s="72" t="str">
        <f t="shared" si="75"/>
        <v>Program Development (Fund Raising Cost)</v>
      </c>
      <c r="C275" s="71"/>
      <c r="D275" s="71"/>
      <c r="E275" s="189"/>
      <c r="F275" s="368"/>
      <c r="G275" s="8">
        <v>16</v>
      </c>
      <c r="H275" s="211">
        <f t="shared" si="76"/>
        <v>275</v>
      </c>
    </row>
    <row r="276" spans="2:8" ht="14.4" outlineLevel="1" x14ac:dyDescent="0.3">
      <c r="B276" s="73" t="str">
        <f t="shared" si="75"/>
        <v>Total Expenses</v>
      </c>
      <c r="C276" s="86">
        <f>SUM(C273:C275)</f>
        <v>0</v>
      </c>
      <c r="D276" s="86">
        <f>SUM(D273:D275)</f>
        <v>0</v>
      </c>
      <c r="E276" s="175">
        <f>SUM(E273:E275)</f>
        <v>0</v>
      </c>
      <c r="F276" s="368"/>
      <c r="G276" s="8">
        <v>17</v>
      </c>
      <c r="H276" s="211">
        <f t="shared" si="76"/>
        <v>276</v>
      </c>
    </row>
    <row r="277" spans="2:8" ht="14.4" outlineLevel="1" x14ac:dyDescent="0.3">
      <c r="B277" s="132" t="str">
        <f t="shared" si="75"/>
        <v>Fiscal Year Summary</v>
      </c>
      <c r="C277" s="133">
        <f>+$C$109</f>
        <v>15</v>
      </c>
      <c r="D277" s="133">
        <f>+$D$109</f>
        <v>16</v>
      </c>
      <c r="E277" s="188" t="str">
        <f>+E272</f>
        <v>17</v>
      </c>
      <c r="F277" s="49" t="str">
        <f>+F226</f>
        <v>Reason for Est. Change in Units, if any.</v>
      </c>
      <c r="G277" s="8">
        <v>18</v>
      </c>
      <c r="H277" s="211">
        <f t="shared" si="76"/>
        <v>277</v>
      </c>
    </row>
    <row r="278" spans="2:8" ht="14.4" outlineLevel="1" x14ac:dyDescent="0.3">
      <c r="B278" s="73" t="str">
        <f>+B220</f>
        <v>Revenues (excluding Counties')</v>
      </c>
      <c r="C278" s="86">
        <f>+C271</f>
        <v>0</v>
      </c>
      <c r="D278" s="86">
        <f>+D271</f>
        <v>0</v>
      </c>
      <c r="E278" s="167">
        <f>+E271</f>
        <v>0</v>
      </c>
      <c r="F278" s="368"/>
      <c r="G278" s="8">
        <v>19</v>
      </c>
      <c r="H278" s="211">
        <f t="shared" si="76"/>
        <v>278</v>
      </c>
    </row>
    <row r="279" spans="2:8" ht="14.4" outlineLevel="1" x14ac:dyDescent="0.3">
      <c r="B279" s="72" t="str">
        <f t="shared" ref="B279:B288" si="77">+B228</f>
        <v>Total Expenses</v>
      </c>
      <c r="C279" s="86">
        <f>+C276</f>
        <v>0</v>
      </c>
      <c r="D279" s="86">
        <f>+D276</f>
        <v>0</v>
      </c>
      <c r="E279" s="167">
        <f>+E276</f>
        <v>0</v>
      </c>
      <c r="F279" s="368"/>
      <c r="G279" s="8">
        <v>20</v>
      </c>
      <c r="H279" s="211">
        <f t="shared" si="76"/>
        <v>279</v>
      </c>
    </row>
    <row r="280" spans="2:8" ht="14.4" outlineLevel="1" x14ac:dyDescent="0.3">
      <c r="B280" s="72" t="str">
        <f t="shared" si="77"/>
        <v>Net Gain or (Loss)</v>
      </c>
      <c r="C280" s="86">
        <f>+C271-C279</f>
        <v>0</v>
      </c>
      <c r="D280" s="86">
        <f>+D271-D279</f>
        <v>0</v>
      </c>
      <c r="E280" s="175">
        <f>+E271-E279</f>
        <v>0</v>
      </c>
      <c r="F280" s="368"/>
      <c r="G280" s="8">
        <v>21</v>
      </c>
      <c r="H280" s="211">
        <f t="shared" si="76"/>
        <v>280</v>
      </c>
    </row>
    <row r="281" spans="2:8" ht="14.4" outlineLevel="1" x14ac:dyDescent="0.3">
      <c r="B281" s="72" t="str">
        <f t="shared" si="77"/>
        <v>Total Program Units Actual/Projected</v>
      </c>
      <c r="C281" s="85"/>
      <c r="D281" s="85"/>
      <c r="E281" s="174"/>
      <c r="F281" s="368"/>
      <c r="G281" s="8">
        <v>22</v>
      </c>
      <c r="H281" s="211">
        <f t="shared" si="76"/>
        <v>281</v>
      </c>
    </row>
    <row r="282" spans="2:8" ht="15.75" customHeight="1" outlineLevel="1" x14ac:dyDescent="0.3">
      <c r="B282" s="72" t="str">
        <f t="shared" si="77"/>
        <v>Agency Unit Cost</v>
      </c>
      <c r="C282" s="86">
        <f>IF(+C281=0,0,IF(+C280&gt;0,C279/C281,+C279/C281))</f>
        <v>0</v>
      </c>
      <c r="D282" s="86">
        <f>IF(+D281=0,0,IF(+D280&gt;0,D279/D281,+D279/D281))</f>
        <v>0</v>
      </c>
      <c r="E282" s="175">
        <f>IF(+E281=0,0,IF(+E280&gt;0,E279/E281,+E279/E281))</f>
        <v>0</v>
      </c>
      <c r="F282" s="368"/>
      <c r="G282" s="8">
        <v>23</v>
      </c>
      <c r="H282" s="211">
        <f t="shared" si="76"/>
        <v>282</v>
      </c>
    </row>
    <row r="283" spans="2:8" ht="14.4" outlineLevel="1" x14ac:dyDescent="0.3">
      <c r="B283" s="72" t="str">
        <f t="shared" si="77"/>
        <v>County Unit Cost (Net Gain or Loss/Units projected)</v>
      </c>
      <c r="C283" s="86">
        <f>IF(+C281=0,0,IF(+C280&gt;0,0,-C280/C281))</f>
        <v>0</v>
      </c>
      <c r="D283" s="86">
        <f>IF(+D281=0,0,IF(+D280&gt;0,0,-D280/D281))</f>
        <v>0</v>
      </c>
      <c r="E283" s="175">
        <f>IF(+E281=0,0,IF(+E280&gt;0,0,-E280/E281))</f>
        <v>0</v>
      </c>
      <c r="F283" s="368"/>
      <c r="G283" s="8">
        <v>24</v>
      </c>
      <c r="H283" s="211">
        <f t="shared" si="76"/>
        <v>283</v>
      </c>
    </row>
    <row r="284" spans="2:8" ht="14.4" outlineLevel="1" x14ac:dyDescent="0.3">
      <c r="B284" s="132" t="str">
        <f t="shared" si="77"/>
        <v>General Program Information</v>
      </c>
      <c r="C284" s="135"/>
      <c r="D284" s="136"/>
      <c r="E284" s="158"/>
      <c r="F284" s="49" t="str">
        <f>+F233</f>
        <v>Explanation of Program Description Change, if any.</v>
      </c>
      <c r="G284" s="8">
        <v>25</v>
      </c>
      <c r="H284" s="211">
        <f t="shared" si="76"/>
        <v>284</v>
      </c>
    </row>
    <row r="285" spans="2:8" ht="14.4" outlineLevel="1" x14ac:dyDescent="0.3">
      <c r="B285" s="72" t="str">
        <f t="shared" si="77"/>
        <v>Years providing this program/service:</v>
      </c>
      <c r="C285" s="89"/>
      <c r="D285" s="345" t="s">
        <v>195</v>
      </c>
      <c r="E285" s="345"/>
      <c r="F285" s="342"/>
      <c r="G285" s="8">
        <v>26</v>
      </c>
      <c r="H285" s="211">
        <f t="shared" si="76"/>
        <v>285</v>
      </c>
    </row>
    <row r="286" spans="2:8" ht="14.4" outlineLevel="1" x14ac:dyDescent="0.3">
      <c r="B286" s="72" t="str">
        <f t="shared" si="77"/>
        <v>Unit of service target is individual or group</v>
      </c>
      <c r="C286" s="90" t="s">
        <v>44</v>
      </c>
      <c r="D286" s="345"/>
      <c r="E286" s="345"/>
      <c r="F286" s="342"/>
      <c r="G286" s="8">
        <v>27</v>
      </c>
      <c r="H286" s="211">
        <f t="shared" si="76"/>
        <v>286</v>
      </c>
    </row>
    <row r="287" spans="2:8" ht="14.4" outlineLevel="1" x14ac:dyDescent="0.3">
      <c r="B287" s="72" t="str">
        <f t="shared" si="77"/>
        <v>Unit of service defined (per hour, day, meal, etc.)</v>
      </c>
      <c r="C287" s="90" t="s">
        <v>44</v>
      </c>
      <c r="D287" s="345"/>
      <c r="E287" s="345"/>
      <c r="F287" s="342"/>
      <c r="G287" s="8">
        <v>28</v>
      </c>
      <c r="H287" s="211">
        <f t="shared" si="76"/>
        <v>287</v>
      </c>
    </row>
    <row r="288" spans="2:8" ht="14.4" outlineLevel="1" x14ac:dyDescent="0.3">
      <c r="B288" s="72" t="str">
        <f t="shared" si="77"/>
        <v>Funding Source MH/ID/AG:</v>
      </c>
      <c r="C288" s="137" t="s">
        <v>44</v>
      </c>
      <c r="D288" s="345"/>
      <c r="E288" s="345"/>
      <c r="F288" s="342"/>
      <c r="G288" s="8">
        <v>29</v>
      </c>
      <c r="H288" s="211">
        <f t="shared" si="76"/>
        <v>288</v>
      </c>
    </row>
    <row r="289" spans="2:8" ht="80.099999999999994" customHeight="1" outlineLevel="1" x14ac:dyDescent="0.3">
      <c r="B289" s="348"/>
      <c r="C289" s="348"/>
      <c r="D289" s="348"/>
      <c r="E289" s="348"/>
      <c r="F289" s="342"/>
      <c r="G289" s="8">
        <v>30</v>
      </c>
      <c r="H289" s="211">
        <f t="shared" si="76"/>
        <v>289</v>
      </c>
    </row>
    <row r="290" spans="2:8" ht="14.4" outlineLevel="1" x14ac:dyDescent="0.3">
      <c r="B290" s="255" t="str">
        <f t="shared" ref="B290:B310" si="78">+B239</f>
        <v>Unduplicated Clients</v>
      </c>
      <c r="C290" s="138">
        <f>+C296</f>
        <v>15</v>
      </c>
      <c r="D290" s="138">
        <f>+D296</f>
        <v>16</v>
      </c>
      <c r="E290" s="190" t="str">
        <f>+E296</f>
        <v>17</v>
      </c>
      <c r="F290" s="49" t="str">
        <f>+F239</f>
        <v>Reason for Est. Change in Unduplicated Clients if any.</v>
      </c>
      <c r="G290" s="8">
        <v>31</v>
      </c>
      <c r="H290" s="211">
        <f t="shared" si="76"/>
        <v>290</v>
      </c>
    </row>
    <row r="291" spans="2:8" ht="14.4" outlineLevel="1" x14ac:dyDescent="0.3">
      <c r="B291" s="72" t="str">
        <f t="shared" si="78"/>
        <v>Boone County</v>
      </c>
      <c r="C291" s="92"/>
      <c r="D291" s="92"/>
      <c r="E291" s="177"/>
      <c r="F291" s="342"/>
      <c r="G291" s="8">
        <v>32</v>
      </c>
      <c r="H291" s="211">
        <f t="shared" si="76"/>
        <v>291</v>
      </c>
    </row>
    <row r="292" spans="2:8" ht="14.4" outlineLevel="1" x14ac:dyDescent="0.3">
      <c r="B292" s="72" t="str">
        <f t="shared" si="78"/>
        <v>Campbell County</v>
      </c>
      <c r="C292" s="92"/>
      <c r="D292" s="92"/>
      <c r="E292" s="177"/>
      <c r="F292" s="342"/>
      <c r="G292" s="8">
        <v>33</v>
      </c>
      <c r="H292" s="211">
        <f t="shared" si="76"/>
        <v>292</v>
      </c>
    </row>
    <row r="293" spans="2:8" ht="14.4" outlineLevel="1" x14ac:dyDescent="0.3">
      <c r="B293" s="72" t="str">
        <f t="shared" si="78"/>
        <v>Kenton County</v>
      </c>
      <c r="C293" s="92"/>
      <c r="D293" s="92"/>
      <c r="E293" s="177"/>
      <c r="F293" s="342"/>
      <c r="G293" s="8">
        <v>34</v>
      </c>
      <c r="H293" s="211">
        <f t="shared" si="76"/>
        <v>293</v>
      </c>
    </row>
    <row r="294" spans="2:8" ht="14.4" outlineLevel="1" x14ac:dyDescent="0.3">
      <c r="B294" s="72" t="str">
        <f t="shared" si="78"/>
        <v>Other County(ies)</v>
      </c>
      <c r="C294" s="92"/>
      <c r="D294" s="92"/>
      <c r="E294" s="177"/>
      <c r="F294" s="342"/>
      <c r="G294" s="8">
        <v>35</v>
      </c>
      <c r="H294" s="211">
        <f t="shared" si="76"/>
        <v>294</v>
      </c>
    </row>
    <row r="295" spans="2:8" ht="14.4" outlineLevel="1" x14ac:dyDescent="0.3">
      <c r="B295" s="72" t="str">
        <f t="shared" si="78"/>
        <v>Total</v>
      </c>
      <c r="C295" s="93">
        <f>SUM(C291:C294)</f>
        <v>0</v>
      </c>
      <c r="D295" s="93">
        <f t="shared" ref="D295:E295" si="79">SUM(D291:D294)</f>
        <v>0</v>
      </c>
      <c r="E295" s="178">
        <f t="shared" si="79"/>
        <v>0</v>
      </c>
      <c r="F295" s="342"/>
      <c r="G295" s="8">
        <v>36</v>
      </c>
      <c r="H295" s="211">
        <f t="shared" si="76"/>
        <v>295</v>
      </c>
    </row>
    <row r="296" spans="2:8" ht="14.4" outlineLevel="1" x14ac:dyDescent="0.3">
      <c r="B296" s="132" t="str">
        <f t="shared" si="78"/>
        <v>Requested Allocation Summary</v>
      </c>
      <c r="C296" s="133">
        <f>+C262</f>
        <v>15</v>
      </c>
      <c r="D296" s="133">
        <f>+D245</f>
        <v>16</v>
      </c>
      <c r="E296" s="188" t="str">
        <f>+E262</f>
        <v>17</v>
      </c>
      <c r="F296" s="49" t="str">
        <f>+F245</f>
        <v>Summary (State what your agency wants us to know.)</v>
      </c>
      <c r="G296" s="8">
        <v>37</v>
      </c>
      <c r="H296" s="211">
        <f t="shared" si="76"/>
        <v>296</v>
      </c>
    </row>
    <row r="297" spans="2:8" ht="14.4" outlineLevel="1" x14ac:dyDescent="0.3">
      <c r="B297" s="72" t="str">
        <f t="shared" si="78"/>
        <v>County Unit Cost (Previous &amp; Current)</v>
      </c>
      <c r="C297" s="95">
        <f>+C283</f>
        <v>0</v>
      </c>
      <c r="D297" s="95">
        <f>+D283</f>
        <v>0</v>
      </c>
      <c r="E297" s="179">
        <f>ROUND(E283,2)</f>
        <v>0</v>
      </c>
      <c r="F297" s="342"/>
      <c r="G297" s="8">
        <v>38</v>
      </c>
      <c r="H297" s="211">
        <f t="shared" si="76"/>
        <v>297</v>
      </c>
    </row>
    <row r="298" spans="2:8" ht="14.4" outlineLevel="1" x14ac:dyDescent="0.3">
      <c r="B298" s="132" t="str">
        <f t="shared" si="78"/>
        <v xml:space="preserve"> Boone County</v>
      </c>
      <c r="C298" s="139">
        <f>+C296</f>
        <v>15</v>
      </c>
      <c r="D298" s="139">
        <f t="shared" ref="D298:E298" si="80">+D296</f>
        <v>16</v>
      </c>
      <c r="E298" s="191" t="str">
        <f t="shared" si="80"/>
        <v>17</v>
      </c>
      <c r="F298" s="342"/>
      <c r="G298" s="8">
        <v>39</v>
      </c>
      <c r="H298" s="211">
        <f t="shared" si="76"/>
        <v>298</v>
      </c>
    </row>
    <row r="299" spans="2:8" ht="14.4" outlineLevel="1" x14ac:dyDescent="0.3">
      <c r="B299" s="72" t="str">
        <f t="shared" si="78"/>
        <v>Units provided (Previous &amp; Current) and to be provided.</v>
      </c>
      <c r="C299" s="92"/>
      <c r="D299" s="92"/>
      <c r="E299" s="181"/>
      <c r="F299" s="342"/>
      <c r="G299" s="8">
        <v>40</v>
      </c>
      <c r="H299" s="211">
        <f t="shared" si="76"/>
        <v>299</v>
      </c>
    </row>
    <row r="300" spans="2:8" ht="14.4" outlineLevel="1" x14ac:dyDescent="0.3">
      <c r="B300" s="72" t="str">
        <f t="shared" si="78"/>
        <v>Total Dollars</v>
      </c>
      <c r="C300" s="92"/>
      <c r="D300" s="92"/>
      <c r="E300" s="182">
        <f>IF(E297="","",+'Application(s)'!E299*$E$144)</f>
        <v>0</v>
      </c>
      <c r="F300" s="342"/>
      <c r="G300" s="8">
        <v>41</v>
      </c>
      <c r="H300" s="211">
        <f t="shared" si="76"/>
        <v>300</v>
      </c>
    </row>
    <row r="301" spans="2:8" ht="14.4" outlineLevel="1" x14ac:dyDescent="0.3">
      <c r="B301" s="132" t="str">
        <f t="shared" si="78"/>
        <v xml:space="preserve"> Campbell County</v>
      </c>
      <c r="C301" s="139">
        <f>+C298</f>
        <v>15</v>
      </c>
      <c r="D301" s="139">
        <f t="shared" ref="D301:E301" si="81">+D298</f>
        <v>16</v>
      </c>
      <c r="E301" s="191" t="str">
        <f t="shared" si="81"/>
        <v>17</v>
      </c>
      <c r="F301" s="342"/>
      <c r="G301" s="8">
        <v>42</v>
      </c>
      <c r="H301" s="211">
        <f t="shared" si="76"/>
        <v>301</v>
      </c>
    </row>
    <row r="302" spans="2:8" ht="14.4" outlineLevel="1" x14ac:dyDescent="0.3">
      <c r="B302" s="72" t="str">
        <f t="shared" si="78"/>
        <v>Units provided (Previous &amp; Current) and to be provided.</v>
      </c>
      <c r="C302" s="92"/>
      <c r="D302" s="92"/>
      <c r="E302" s="183"/>
      <c r="F302" s="342"/>
      <c r="G302" s="8">
        <v>43</v>
      </c>
      <c r="H302" s="211">
        <f t="shared" si="76"/>
        <v>302</v>
      </c>
    </row>
    <row r="303" spans="2:8" ht="14.4" outlineLevel="1" x14ac:dyDescent="0.3">
      <c r="B303" s="72" t="str">
        <f t="shared" si="78"/>
        <v>Total Dollars</v>
      </c>
      <c r="C303" s="92"/>
      <c r="D303" s="92"/>
      <c r="E303" s="182">
        <f>IF(E297="","",+'Application(s)'!E302*$E$144)</f>
        <v>0</v>
      </c>
      <c r="F303" s="342"/>
      <c r="G303" s="8">
        <v>44</v>
      </c>
      <c r="H303" s="211">
        <f t="shared" si="76"/>
        <v>303</v>
      </c>
    </row>
    <row r="304" spans="2:8" ht="14.4" outlineLevel="1" x14ac:dyDescent="0.3">
      <c r="B304" s="132" t="str">
        <f t="shared" si="78"/>
        <v xml:space="preserve"> Kenton County</v>
      </c>
      <c r="C304" s="139">
        <f>+C301</f>
        <v>15</v>
      </c>
      <c r="D304" s="139">
        <f t="shared" ref="D304:E304" si="82">+D301</f>
        <v>16</v>
      </c>
      <c r="E304" s="191" t="str">
        <f t="shared" si="82"/>
        <v>17</v>
      </c>
      <c r="F304" s="342"/>
      <c r="G304" s="8">
        <v>45</v>
      </c>
      <c r="H304" s="211">
        <f t="shared" si="76"/>
        <v>304</v>
      </c>
    </row>
    <row r="305" spans="2:81" ht="14.4" outlineLevel="1" x14ac:dyDescent="0.3">
      <c r="B305" s="72" t="str">
        <f t="shared" si="78"/>
        <v>Units provided (Previous &amp; Current) and to be provided.</v>
      </c>
      <c r="C305" s="92"/>
      <c r="D305" s="92"/>
      <c r="E305" s="181"/>
      <c r="F305" s="342"/>
      <c r="G305" s="8">
        <v>46</v>
      </c>
      <c r="H305" s="211">
        <f t="shared" si="76"/>
        <v>305</v>
      </c>
    </row>
    <row r="306" spans="2:81" ht="14.4" outlineLevel="1" x14ac:dyDescent="0.3">
      <c r="B306" s="72" t="str">
        <f t="shared" si="78"/>
        <v>Total Dollars</v>
      </c>
      <c r="C306" s="92"/>
      <c r="D306" s="92"/>
      <c r="E306" s="182">
        <f>IF(E297="","",+'Application(s)'!E305*$E$144)</f>
        <v>0</v>
      </c>
      <c r="F306" s="342"/>
      <c r="G306" s="8">
        <v>47</v>
      </c>
      <c r="H306" s="211">
        <f t="shared" si="76"/>
        <v>306</v>
      </c>
    </row>
    <row r="307" spans="2:81" ht="14.4" outlineLevel="1" x14ac:dyDescent="0.3">
      <c r="B307" s="132" t="str">
        <f t="shared" si="78"/>
        <v xml:space="preserve"> All Other Counties</v>
      </c>
      <c r="C307" s="139">
        <f>+C304</f>
        <v>15</v>
      </c>
      <c r="D307" s="139">
        <f t="shared" ref="D307:E307" si="83">+D304</f>
        <v>16</v>
      </c>
      <c r="E307" s="191" t="str">
        <f t="shared" si="83"/>
        <v>17</v>
      </c>
      <c r="F307" s="342"/>
      <c r="G307" s="8">
        <v>48</v>
      </c>
      <c r="H307" s="211">
        <f t="shared" si="76"/>
        <v>307</v>
      </c>
    </row>
    <row r="308" spans="2:81" ht="14.4" outlineLevel="1" x14ac:dyDescent="0.3">
      <c r="B308" s="72" t="str">
        <f t="shared" si="78"/>
        <v>Units provided (Previous &amp; Current) and to be provided.</v>
      </c>
      <c r="C308" s="99"/>
      <c r="D308" s="99"/>
      <c r="E308" s="185"/>
      <c r="F308" s="342"/>
      <c r="G308" s="8">
        <v>49</v>
      </c>
      <c r="H308" s="211">
        <f t="shared" si="76"/>
        <v>308</v>
      </c>
    </row>
    <row r="309" spans="2:81" ht="14.4" outlineLevel="1" x14ac:dyDescent="0.3">
      <c r="B309" s="72" t="str">
        <f t="shared" si="78"/>
        <v>Total Units under "Requested Allocation Summary"</v>
      </c>
      <c r="C309" s="101">
        <f>+C308+C305+C302+C299</f>
        <v>0</v>
      </c>
      <c r="D309" s="101">
        <f>+D308+D305+D302+D299</f>
        <v>0</v>
      </c>
      <c r="E309" s="186">
        <f>+E308+E305+E302+E299</f>
        <v>0</v>
      </c>
      <c r="F309" s="342"/>
      <c r="G309" s="8">
        <v>50</v>
      </c>
      <c r="H309" s="211">
        <f t="shared" si="76"/>
        <v>309</v>
      </c>
    </row>
    <row r="310" spans="2:81" ht="14.4" x14ac:dyDescent="0.3">
      <c r="B310" s="72" t="str">
        <f t="shared" si="78"/>
        <v>Reconciliation of total program units (should equal zero)</v>
      </c>
      <c r="C310" s="140">
        <f>+C281-C309</f>
        <v>0</v>
      </c>
      <c r="D310" s="140">
        <f>+D281-D309</f>
        <v>0</v>
      </c>
      <c r="E310" s="192">
        <f>+E281-E309</f>
        <v>0</v>
      </c>
      <c r="F310" s="342"/>
      <c r="G310" s="8">
        <v>51</v>
      </c>
      <c r="H310" s="211">
        <f t="shared" si="76"/>
        <v>310</v>
      </c>
    </row>
    <row r="311" spans="2:81" ht="33" customHeight="1" outlineLevel="1" x14ac:dyDescent="0.3">
      <c r="B311" s="340" t="str">
        <f>(+$B$1&amp;" - "&amp;+B312)</f>
        <v>TYPE in cell C40 on "Directions &amp; Set Up" - Program Name 6</v>
      </c>
      <c r="C311" s="341"/>
      <c r="D311" s="341"/>
      <c r="E311" s="341"/>
      <c r="F311" s="157" t="str">
        <f>+B311</f>
        <v>TYPE in cell C40 on "Directions &amp; Set Up" - Program Name 6</v>
      </c>
      <c r="G311" s="8">
        <v>1</v>
      </c>
      <c r="H311" s="211">
        <f t="shared" ref="H311:H334" si="84">+H310+1</f>
        <v>311</v>
      </c>
    </row>
    <row r="312" spans="2:81" ht="14.4" outlineLevel="1" x14ac:dyDescent="0.3">
      <c r="B312" s="141" t="str">
        <f>+'Directions &amp; Set Up'!C48</f>
        <v>Program Name 6</v>
      </c>
      <c r="C312" s="142" t="str">
        <f>+C261</f>
        <v>Previous FY</v>
      </c>
      <c r="D312" s="142" t="str">
        <f>+D261</f>
        <v>Current FY</v>
      </c>
      <c r="E312" s="193" t="str">
        <f>+E261</f>
        <v>Next FY</v>
      </c>
      <c r="F312" s="43" t="str">
        <f>+B312</f>
        <v>Program Name 6</v>
      </c>
      <c r="G312" s="8">
        <f>+G311+1</f>
        <v>2</v>
      </c>
      <c r="H312" s="211">
        <f t="shared" si="84"/>
        <v>312</v>
      </c>
    </row>
    <row r="313" spans="2:81" s="29" customFormat="1" ht="14.4" outlineLevel="1" x14ac:dyDescent="0.3">
      <c r="B313" s="141" t="str">
        <f>+B262</f>
        <v>Revenue(s)</v>
      </c>
      <c r="C313" s="142">
        <f>+C262</f>
        <v>15</v>
      </c>
      <c r="D313" s="142">
        <f>+'Application(s)'!D262</f>
        <v>16</v>
      </c>
      <c r="E313" s="193" t="str">
        <f>+E262</f>
        <v>17</v>
      </c>
      <c r="F313" s="43" t="s">
        <v>82</v>
      </c>
      <c r="G313" s="8">
        <f t="shared" ref="G313:H339" si="85">+G312+1</f>
        <v>3</v>
      </c>
      <c r="H313" s="211">
        <f t="shared" si="84"/>
        <v>313</v>
      </c>
      <c r="I313" s="116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284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  <c r="AR313" s="108"/>
      <c r="AS313" s="108"/>
      <c r="AT313" s="108"/>
      <c r="AU313" s="108"/>
      <c r="AV313" s="108"/>
      <c r="AW313" s="108"/>
      <c r="AX313" s="108"/>
      <c r="AY313" s="108"/>
      <c r="AZ313" s="108"/>
      <c r="BA313" s="108"/>
      <c r="BB313" s="108"/>
      <c r="BC313" s="108"/>
      <c r="BD313" s="108"/>
      <c r="BE313" s="108"/>
      <c r="BF313" s="108"/>
      <c r="BG313" s="108"/>
      <c r="BH313" s="108"/>
      <c r="BI313" s="108"/>
      <c r="BJ313" s="116"/>
      <c r="BK313" s="116"/>
      <c r="BL313" s="116"/>
      <c r="BM313" s="116"/>
      <c r="BN313" s="116"/>
      <c r="BO313" s="116"/>
      <c r="BP313" s="116"/>
      <c r="BQ313" s="116"/>
      <c r="BR313" s="116"/>
      <c r="BS313" s="116"/>
      <c r="BT313" s="116"/>
      <c r="BU313" s="116"/>
      <c r="BV313" s="116"/>
      <c r="BW313" s="116"/>
      <c r="BX313" s="116"/>
      <c r="BY313" s="116"/>
      <c r="BZ313" s="116"/>
      <c r="CA313" s="116"/>
      <c r="CB313" s="116"/>
      <c r="CC313" s="117"/>
    </row>
    <row r="314" spans="2:81" ht="14.4" outlineLevel="1" x14ac:dyDescent="0.3">
      <c r="B314" s="70"/>
      <c r="C314" s="143"/>
      <c r="D314" s="143"/>
      <c r="E314" s="194"/>
      <c r="F314" s="335"/>
      <c r="G314" s="8">
        <f t="shared" si="85"/>
        <v>4</v>
      </c>
      <c r="H314" s="211">
        <f t="shared" si="84"/>
        <v>314</v>
      </c>
    </row>
    <row r="315" spans="2:81" ht="14.4" outlineLevel="1" x14ac:dyDescent="0.3">
      <c r="B315" s="70"/>
      <c r="C315" s="143"/>
      <c r="D315" s="143"/>
      <c r="E315" s="194"/>
      <c r="F315" s="335"/>
      <c r="G315" s="8">
        <f t="shared" si="85"/>
        <v>5</v>
      </c>
      <c r="H315" s="211">
        <f t="shared" si="84"/>
        <v>315</v>
      </c>
    </row>
    <row r="316" spans="2:81" ht="14.4" outlineLevel="1" x14ac:dyDescent="0.3">
      <c r="B316" s="70"/>
      <c r="C316" s="143"/>
      <c r="D316" s="143"/>
      <c r="E316" s="194"/>
      <c r="F316" s="335"/>
      <c r="G316" s="8">
        <f t="shared" si="85"/>
        <v>6</v>
      </c>
      <c r="H316" s="211">
        <f t="shared" si="84"/>
        <v>316</v>
      </c>
    </row>
    <row r="317" spans="2:81" ht="14.4" outlineLevel="1" x14ac:dyDescent="0.3">
      <c r="B317" s="70"/>
      <c r="C317" s="143"/>
      <c r="D317" s="143"/>
      <c r="E317" s="194"/>
      <c r="F317" s="335"/>
      <c r="G317" s="8">
        <f t="shared" si="85"/>
        <v>7</v>
      </c>
      <c r="H317" s="211">
        <f t="shared" si="84"/>
        <v>317</v>
      </c>
    </row>
    <row r="318" spans="2:81" ht="14.4" outlineLevel="1" x14ac:dyDescent="0.3">
      <c r="B318" s="70"/>
      <c r="C318" s="143"/>
      <c r="D318" s="143"/>
      <c r="E318" s="194"/>
      <c r="F318" s="335"/>
      <c r="G318" s="8">
        <f t="shared" si="85"/>
        <v>8</v>
      </c>
      <c r="H318" s="211">
        <f t="shared" si="84"/>
        <v>318</v>
      </c>
    </row>
    <row r="319" spans="2:81" ht="14.4" outlineLevel="1" x14ac:dyDescent="0.3">
      <c r="B319" s="70"/>
      <c r="C319" s="143"/>
      <c r="D319" s="143"/>
      <c r="E319" s="194"/>
      <c r="F319" s="335"/>
      <c r="G319" s="8">
        <f t="shared" si="85"/>
        <v>9</v>
      </c>
      <c r="H319" s="211">
        <f t="shared" si="84"/>
        <v>319</v>
      </c>
    </row>
    <row r="320" spans="2:81" ht="14.4" outlineLevel="1" x14ac:dyDescent="0.3">
      <c r="B320" s="70"/>
      <c r="C320" s="143"/>
      <c r="D320" s="143"/>
      <c r="E320" s="194"/>
      <c r="F320" s="335"/>
      <c r="G320" s="8">
        <f t="shared" si="85"/>
        <v>10</v>
      </c>
      <c r="H320" s="211">
        <f t="shared" si="84"/>
        <v>320</v>
      </c>
    </row>
    <row r="321" spans="2:8" ht="14.4" outlineLevel="1" x14ac:dyDescent="0.3">
      <c r="B321" s="72" t="str">
        <f>+B270</f>
        <v>Boone, Campbell and Kenton Funds (will not be included)</v>
      </c>
      <c r="C321" s="315"/>
      <c r="D321" s="315"/>
      <c r="E321" s="315"/>
      <c r="F321" s="335"/>
      <c r="G321" s="8">
        <f t="shared" si="85"/>
        <v>11</v>
      </c>
      <c r="H321" s="211">
        <f t="shared" si="84"/>
        <v>321</v>
      </c>
    </row>
    <row r="322" spans="2:8" ht="14.4" outlineLevel="1" x14ac:dyDescent="0.3">
      <c r="B322" s="72" t="str">
        <f>+B271</f>
        <v>Revenues (excluding Counties')</v>
      </c>
      <c r="C322" s="144">
        <f>SUM(C314:C320)</f>
        <v>0</v>
      </c>
      <c r="D322" s="145">
        <f>SUM(D314:D320)</f>
        <v>0</v>
      </c>
      <c r="E322" s="195">
        <f>SUM(E314:E320)</f>
        <v>0</v>
      </c>
      <c r="F322" s="335"/>
      <c r="G322" s="8">
        <f t="shared" si="85"/>
        <v>12</v>
      </c>
      <c r="H322" s="211">
        <f t="shared" si="84"/>
        <v>322</v>
      </c>
    </row>
    <row r="323" spans="2:8" ht="14.4" outlineLevel="1" x14ac:dyDescent="0.3">
      <c r="B323" s="141" t="str">
        <f>+B273</f>
        <v>Program Expenses</v>
      </c>
      <c r="C323" s="142">
        <f>+$C$109</f>
        <v>15</v>
      </c>
      <c r="D323" s="142">
        <f>+$D$109</f>
        <v>16</v>
      </c>
      <c r="E323" s="193" t="str">
        <f>+E313</f>
        <v>17</v>
      </c>
      <c r="F323" s="43" t="s">
        <v>81</v>
      </c>
      <c r="G323" s="8">
        <f t="shared" si="85"/>
        <v>13</v>
      </c>
      <c r="H323" s="211">
        <f t="shared" si="84"/>
        <v>323</v>
      </c>
    </row>
    <row r="324" spans="2:8" ht="14.4" outlineLevel="1" x14ac:dyDescent="0.3">
      <c r="B324" s="72" t="str">
        <f t="shared" ref="B324:B339" si="86">+B273</f>
        <v>Program Expenses</v>
      </c>
      <c r="C324" s="143"/>
      <c r="D324" s="143"/>
      <c r="E324" s="194"/>
      <c r="F324" s="343"/>
      <c r="G324" s="8">
        <f t="shared" si="85"/>
        <v>14</v>
      </c>
      <c r="H324" s="211">
        <f t="shared" si="84"/>
        <v>324</v>
      </c>
    </row>
    <row r="325" spans="2:8" ht="14.4" outlineLevel="1" x14ac:dyDescent="0.3">
      <c r="B325" s="72" t="str">
        <f t="shared" si="86"/>
        <v>Program Management Cost</v>
      </c>
      <c r="C325" s="143"/>
      <c r="D325" s="143"/>
      <c r="E325" s="194"/>
      <c r="F325" s="343"/>
      <c r="G325" s="8">
        <f t="shared" si="85"/>
        <v>15</v>
      </c>
      <c r="H325" s="211">
        <f t="shared" si="84"/>
        <v>325</v>
      </c>
    </row>
    <row r="326" spans="2:8" ht="14.4" outlineLevel="1" x14ac:dyDescent="0.3">
      <c r="B326" s="72" t="str">
        <f t="shared" si="86"/>
        <v>Program Development (Fund Raising Cost)</v>
      </c>
      <c r="C326" s="143"/>
      <c r="D326" s="143"/>
      <c r="E326" s="194"/>
      <c r="F326" s="343"/>
      <c r="G326" s="8">
        <f t="shared" si="85"/>
        <v>16</v>
      </c>
      <c r="H326" s="211">
        <f t="shared" si="84"/>
        <v>326</v>
      </c>
    </row>
    <row r="327" spans="2:8" ht="14.4" outlineLevel="1" x14ac:dyDescent="0.3">
      <c r="B327" s="72" t="str">
        <f t="shared" si="86"/>
        <v>Total Expenses</v>
      </c>
      <c r="C327" s="145">
        <f>SUM(C324:C326)</f>
        <v>0</v>
      </c>
      <c r="D327" s="145">
        <f>SUM(D324:D326)</f>
        <v>0</v>
      </c>
      <c r="E327" s="196">
        <f>SUM(E324:E326)</f>
        <v>0</v>
      </c>
      <c r="F327" s="343"/>
      <c r="G327" s="8">
        <f t="shared" si="85"/>
        <v>17</v>
      </c>
      <c r="H327" s="211">
        <f t="shared" si="84"/>
        <v>327</v>
      </c>
    </row>
    <row r="328" spans="2:8" ht="14.4" outlineLevel="1" x14ac:dyDescent="0.3">
      <c r="B328" s="141" t="str">
        <f t="shared" si="86"/>
        <v>Fiscal Year Summary</v>
      </c>
      <c r="C328" s="142">
        <f>+$C$109</f>
        <v>15</v>
      </c>
      <c r="D328" s="142">
        <f>+$D$109</f>
        <v>16</v>
      </c>
      <c r="E328" s="193" t="str">
        <f>+E323</f>
        <v>17</v>
      </c>
      <c r="F328" s="43" t="s">
        <v>80</v>
      </c>
      <c r="G328" s="8">
        <f t="shared" si="85"/>
        <v>18</v>
      </c>
      <c r="H328" s="211">
        <f t="shared" si="84"/>
        <v>328</v>
      </c>
    </row>
    <row r="329" spans="2:8" ht="14.4" outlineLevel="1" x14ac:dyDescent="0.3">
      <c r="B329" s="72" t="str">
        <f t="shared" si="86"/>
        <v>Revenues (excluding Counties')</v>
      </c>
      <c r="C329" s="145">
        <f>+C322</f>
        <v>0</v>
      </c>
      <c r="D329" s="145">
        <f>+D322</f>
        <v>0</v>
      </c>
      <c r="E329" s="195">
        <f>+E322</f>
        <v>0</v>
      </c>
      <c r="F329" s="343"/>
      <c r="G329" s="8">
        <f t="shared" si="85"/>
        <v>19</v>
      </c>
      <c r="H329" s="211">
        <f t="shared" si="84"/>
        <v>329</v>
      </c>
    </row>
    <row r="330" spans="2:8" ht="14.4" outlineLevel="1" x14ac:dyDescent="0.3">
      <c r="B330" s="72" t="str">
        <f t="shared" si="86"/>
        <v>Total Expenses</v>
      </c>
      <c r="C330" s="145">
        <f>+C327</f>
        <v>0</v>
      </c>
      <c r="D330" s="145">
        <f>+D327</f>
        <v>0</v>
      </c>
      <c r="E330" s="195">
        <f>+E327</f>
        <v>0</v>
      </c>
      <c r="F330" s="343"/>
      <c r="G330" s="8">
        <f t="shared" si="85"/>
        <v>20</v>
      </c>
      <c r="H330" s="211">
        <f t="shared" si="84"/>
        <v>330</v>
      </c>
    </row>
    <row r="331" spans="2:8" ht="14.4" outlineLevel="1" x14ac:dyDescent="0.3">
      <c r="B331" s="72" t="str">
        <f t="shared" si="86"/>
        <v>Net Gain or (Loss)</v>
      </c>
      <c r="C331" s="145">
        <f>+C322-C330</f>
        <v>0</v>
      </c>
      <c r="D331" s="145">
        <f>+D322-D330</f>
        <v>0</v>
      </c>
      <c r="E331" s="196">
        <f>+E322-E330</f>
        <v>0</v>
      </c>
      <c r="F331" s="343"/>
      <c r="G331" s="8">
        <f t="shared" si="85"/>
        <v>21</v>
      </c>
      <c r="H331" s="211">
        <f t="shared" si="84"/>
        <v>331</v>
      </c>
    </row>
    <row r="332" spans="2:8" ht="14.4" outlineLevel="1" x14ac:dyDescent="0.3">
      <c r="B332" s="72" t="str">
        <f t="shared" si="86"/>
        <v>Total Program Units Actual/Projected</v>
      </c>
      <c r="C332" s="146"/>
      <c r="D332" s="146"/>
      <c r="E332" s="197"/>
      <c r="F332" s="343"/>
      <c r="G332" s="8">
        <f t="shared" si="85"/>
        <v>22</v>
      </c>
      <c r="H332" s="211">
        <f t="shared" si="84"/>
        <v>332</v>
      </c>
    </row>
    <row r="333" spans="2:8" ht="15.75" customHeight="1" outlineLevel="1" x14ac:dyDescent="0.3">
      <c r="B333" s="72" t="str">
        <f t="shared" si="86"/>
        <v>Agency Unit Cost</v>
      </c>
      <c r="C333" s="145">
        <f>IF(+C332=0,0,IF(+C331&gt;0,C330/C332,+C330/C332))</f>
        <v>0</v>
      </c>
      <c r="D333" s="145">
        <f>IF(+D332=0,0,IF(+D331&gt;0,D330/D332,+D330/D332))</f>
        <v>0</v>
      </c>
      <c r="E333" s="196">
        <f>IF(+E332=0,0,IF(+E331&gt;0,E330/E332,+E330/E332))</f>
        <v>0</v>
      </c>
      <c r="F333" s="343"/>
      <c r="G333" s="8">
        <f t="shared" si="85"/>
        <v>23</v>
      </c>
      <c r="H333" s="211">
        <f t="shared" si="84"/>
        <v>333</v>
      </c>
    </row>
    <row r="334" spans="2:8" ht="14.4" outlineLevel="1" x14ac:dyDescent="0.3">
      <c r="B334" s="72" t="str">
        <f t="shared" si="86"/>
        <v>County Unit Cost (Net Gain or Loss/Units projected)</v>
      </c>
      <c r="C334" s="145">
        <f>IF(+C332=0,0,IF(+C331&gt;0,0,-C331/C332))</f>
        <v>0</v>
      </c>
      <c r="D334" s="145">
        <f>IF(+D332=0,0,IF(+D331&gt;0,0,-D331/D332))</f>
        <v>0</v>
      </c>
      <c r="E334" s="196">
        <f>IF(+E332=0,0,IF(+E331&gt;0,0,-E331/E332))</f>
        <v>0</v>
      </c>
      <c r="F334" s="343"/>
      <c r="G334" s="8">
        <f t="shared" si="85"/>
        <v>24</v>
      </c>
      <c r="H334" s="211">
        <f t="shared" si="84"/>
        <v>334</v>
      </c>
    </row>
    <row r="335" spans="2:8" ht="14.4" outlineLevel="1" x14ac:dyDescent="0.3">
      <c r="B335" s="141" t="str">
        <f t="shared" si="86"/>
        <v>General Program Information</v>
      </c>
      <c r="C335" s="147"/>
      <c r="D335" s="147"/>
      <c r="E335" s="198"/>
      <c r="F335" s="43" t="s">
        <v>79</v>
      </c>
      <c r="G335" s="8">
        <f t="shared" si="85"/>
        <v>25</v>
      </c>
      <c r="H335" s="211">
        <f t="shared" si="85"/>
        <v>335</v>
      </c>
    </row>
    <row r="336" spans="2:8" ht="14.4" outlineLevel="1" x14ac:dyDescent="0.3">
      <c r="B336" s="72" t="str">
        <f t="shared" si="86"/>
        <v>Years providing this program/service:</v>
      </c>
      <c r="C336" s="148"/>
      <c r="D336" s="345" t="s">
        <v>195</v>
      </c>
      <c r="E336" s="345"/>
      <c r="F336" s="335"/>
      <c r="G336" s="8">
        <f t="shared" si="85"/>
        <v>26</v>
      </c>
      <c r="H336" s="211">
        <f t="shared" si="85"/>
        <v>336</v>
      </c>
    </row>
    <row r="337" spans="2:8" ht="14.4" outlineLevel="1" x14ac:dyDescent="0.3">
      <c r="B337" s="72" t="str">
        <f t="shared" si="86"/>
        <v>Unit of service target is individual or group</v>
      </c>
      <c r="C337" s="247" t="s">
        <v>44</v>
      </c>
      <c r="D337" s="345"/>
      <c r="E337" s="345"/>
      <c r="F337" s="335"/>
      <c r="G337" s="8">
        <f t="shared" si="85"/>
        <v>27</v>
      </c>
      <c r="H337" s="211">
        <f t="shared" si="85"/>
        <v>337</v>
      </c>
    </row>
    <row r="338" spans="2:8" ht="14.4" outlineLevel="1" x14ac:dyDescent="0.3">
      <c r="B338" s="72" t="str">
        <f t="shared" si="86"/>
        <v>Unit of service defined (per hour, day, meal, etc.)</v>
      </c>
      <c r="C338" s="247" t="s">
        <v>44</v>
      </c>
      <c r="D338" s="345"/>
      <c r="E338" s="345"/>
      <c r="F338" s="335"/>
      <c r="G338" s="8">
        <f t="shared" si="85"/>
        <v>28</v>
      </c>
      <c r="H338" s="211">
        <f t="shared" si="85"/>
        <v>338</v>
      </c>
    </row>
    <row r="339" spans="2:8" ht="14.4" outlineLevel="1" x14ac:dyDescent="0.3">
      <c r="B339" s="72" t="str">
        <f t="shared" si="86"/>
        <v>Funding Source MH/ID/AG:</v>
      </c>
      <c r="C339" s="247" t="s">
        <v>44</v>
      </c>
      <c r="D339" s="345"/>
      <c r="E339" s="345"/>
      <c r="F339" s="335"/>
      <c r="G339" s="8">
        <f t="shared" si="85"/>
        <v>29</v>
      </c>
      <c r="H339" s="211">
        <f t="shared" si="85"/>
        <v>339</v>
      </c>
    </row>
    <row r="340" spans="2:8" ht="80.099999999999994" customHeight="1" outlineLevel="1" x14ac:dyDescent="0.3">
      <c r="B340" s="348"/>
      <c r="C340" s="348"/>
      <c r="D340" s="348"/>
      <c r="E340" s="348"/>
      <c r="F340" s="335"/>
      <c r="G340" s="8">
        <f t="shared" ref="G340:H340" si="87">+G339+1</f>
        <v>30</v>
      </c>
      <c r="H340" s="211">
        <f t="shared" si="87"/>
        <v>340</v>
      </c>
    </row>
    <row r="341" spans="2:8" ht="14.4" outlineLevel="1" x14ac:dyDescent="0.3">
      <c r="B341" s="259" t="str">
        <f t="shared" ref="B341:B361" si="88">+B290</f>
        <v>Unduplicated Clients</v>
      </c>
      <c r="C341" s="260">
        <f>+C347</f>
        <v>15</v>
      </c>
      <c r="D341" s="260">
        <f>+D347</f>
        <v>16</v>
      </c>
      <c r="E341" s="261" t="str">
        <f>+E347</f>
        <v>17</v>
      </c>
      <c r="F341" s="43" t="s">
        <v>102</v>
      </c>
      <c r="G341" s="8">
        <f t="shared" ref="G341:H341" si="89">+G340+1</f>
        <v>31</v>
      </c>
      <c r="H341" s="211">
        <f t="shared" si="89"/>
        <v>341</v>
      </c>
    </row>
    <row r="342" spans="2:8" ht="14.4" outlineLevel="1" x14ac:dyDescent="0.3">
      <c r="B342" s="72" t="str">
        <f t="shared" si="88"/>
        <v>Boone County</v>
      </c>
      <c r="C342" s="149"/>
      <c r="D342" s="149"/>
      <c r="E342" s="199"/>
      <c r="F342" s="335"/>
      <c r="G342" s="8">
        <f t="shared" ref="G342:H342" si="90">+G341+1</f>
        <v>32</v>
      </c>
      <c r="H342" s="211">
        <f t="shared" si="90"/>
        <v>342</v>
      </c>
    </row>
    <row r="343" spans="2:8" ht="14.4" outlineLevel="1" x14ac:dyDescent="0.3">
      <c r="B343" s="72" t="str">
        <f t="shared" si="88"/>
        <v>Campbell County</v>
      </c>
      <c r="C343" s="149"/>
      <c r="D343" s="149"/>
      <c r="E343" s="199"/>
      <c r="F343" s="335"/>
      <c r="G343" s="8">
        <f t="shared" ref="G343:H343" si="91">+G342+1</f>
        <v>33</v>
      </c>
      <c r="H343" s="211">
        <f t="shared" si="91"/>
        <v>343</v>
      </c>
    </row>
    <row r="344" spans="2:8" ht="14.4" outlineLevel="1" x14ac:dyDescent="0.3">
      <c r="B344" s="72" t="str">
        <f t="shared" si="88"/>
        <v>Kenton County</v>
      </c>
      <c r="C344" s="149"/>
      <c r="D344" s="149"/>
      <c r="E344" s="199"/>
      <c r="F344" s="335"/>
      <c r="G344" s="8">
        <f t="shared" ref="G344:H344" si="92">+G343+1</f>
        <v>34</v>
      </c>
      <c r="H344" s="211">
        <f t="shared" si="92"/>
        <v>344</v>
      </c>
    </row>
    <row r="345" spans="2:8" ht="14.4" outlineLevel="1" x14ac:dyDescent="0.3">
      <c r="B345" s="72" t="str">
        <f t="shared" si="88"/>
        <v>Other County(ies)</v>
      </c>
      <c r="C345" s="149"/>
      <c r="D345" s="149"/>
      <c r="E345" s="199"/>
      <c r="F345" s="335"/>
      <c r="G345" s="8">
        <f t="shared" ref="G345:H345" si="93">+G344+1</f>
        <v>35</v>
      </c>
      <c r="H345" s="211">
        <f t="shared" si="93"/>
        <v>345</v>
      </c>
    </row>
    <row r="346" spans="2:8" ht="14.4" outlineLevel="1" x14ac:dyDescent="0.3">
      <c r="B346" s="72" t="str">
        <f t="shared" si="88"/>
        <v>Total</v>
      </c>
      <c r="C346" s="150">
        <f>SUM(C342:C345)</f>
        <v>0</v>
      </c>
      <c r="D346" s="150">
        <f t="shared" ref="D346:E346" si="94">SUM(D342:D345)</f>
        <v>0</v>
      </c>
      <c r="E346" s="200">
        <f t="shared" si="94"/>
        <v>0</v>
      </c>
      <c r="F346" s="335"/>
      <c r="G346" s="8">
        <f t="shared" ref="G346:H346" si="95">+G345+1</f>
        <v>36</v>
      </c>
      <c r="H346" s="211">
        <f t="shared" si="95"/>
        <v>346</v>
      </c>
    </row>
    <row r="347" spans="2:8" ht="14.4" outlineLevel="1" x14ac:dyDescent="0.3">
      <c r="B347" s="141" t="str">
        <f t="shared" si="88"/>
        <v>Requested Allocation Summary</v>
      </c>
      <c r="C347" s="142">
        <f>+C313</f>
        <v>15</v>
      </c>
      <c r="D347" s="142">
        <f>+D296</f>
        <v>16</v>
      </c>
      <c r="E347" s="193" t="str">
        <f>+E313</f>
        <v>17</v>
      </c>
      <c r="F347" s="43" t="s">
        <v>78</v>
      </c>
      <c r="G347" s="8">
        <f t="shared" ref="G347:H347" si="96">+G346+1</f>
        <v>37</v>
      </c>
      <c r="H347" s="211">
        <f t="shared" si="96"/>
        <v>347</v>
      </c>
    </row>
    <row r="348" spans="2:8" ht="14.4" outlineLevel="1" x14ac:dyDescent="0.3">
      <c r="B348" s="72" t="str">
        <f t="shared" si="88"/>
        <v>County Unit Cost (Previous &amp; Current)</v>
      </c>
      <c r="C348" s="151"/>
      <c r="D348" s="151"/>
      <c r="E348" s="201">
        <f>ROUND(E334,2)</f>
        <v>0</v>
      </c>
      <c r="F348" s="335"/>
      <c r="G348" s="8">
        <f t="shared" ref="G348:H348" si="97">+G347+1</f>
        <v>38</v>
      </c>
      <c r="H348" s="211">
        <f t="shared" si="97"/>
        <v>348</v>
      </c>
    </row>
    <row r="349" spans="2:8" ht="14.4" outlineLevel="1" x14ac:dyDescent="0.3">
      <c r="B349" s="141" t="str">
        <f t="shared" si="88"/>
        <v xml:space="preserve"> Boone County</v>
      </c>
      <c r="C349" s="142" t="s">
        <v>41</v>
      </c>
      <c r="D349" s="142" t="s">
        <v>41</v>
      </c>
      <c r="E349" s="193" t="s">
        <v>41</v>
      </c>
      <c r="F349" s="335"/>
      <c r="G349" s="8">
        <f t="shared" ref="G349:H349" si="98">+G348+1</f>
        <v>39</v>
      </c>
      <c r="H349" s="211">
        <f t="shared" si="98"/>
        <v>349</v>
      </c>
    </row>
    <row r="350" spans="2:8" ht="14.4" outlineLevel="1" x14ac:dyDescent="0.3">
      <c r="B350" s="72" t="str">
        <f t="shared" si="88"/>
        <v>Units provided (Previous &amp; Current) and to be provided.</v>
      </c>
      <c r="C350" s="149"/>
      <c r="D350" s="149"/>
      <c r="E350" s="202"/>
      <c r="F350" s="335"/>
      <c r="G350" s="8">
        <f t="shared" ref="G350:H350" si="99">+G349+1</f>
        <v>40</v>
      </c>
      <c r="H350" s="211">
        <f t="shared" si="99"/>
        <v>350</v>
      </c>
    </row>
    <row r="351" spans="2:8" ht="14.4" outlineLevel="1" x14ac:dyDescent="0.3">
      <c r="B351" s="72" t="str">
        <f t="shared" si="88"/>
        <v>Total Dollars</v>
      </c>
      <c r="C351" s="149"/>
      <c r="D351" s="149"/>
      <c r="E351" s="203">
        <f>IF(E348="","",+'Application(s)'!E350*E348)</f>
        <v>0</v>
      </c>
      <c r="F351" s="335"/>
      <c r="G351" s="8">
        <f t="shared" ref="G351:H351" si="100">+G350+1</f>
        <v>41</v>
      </c>
      <c r="H351" s="211">
        <f t="shared" si="100"/>
        <v>351</v>
      </c>
    </row>
    <row r="352" spans="2:8" ht="14.4" outlineLevel="1" x14ac:dyDescent="0.3">
      <c r="B352" s="141" t="str">
        <f t="shared" si="88"/>
        <v xml:space="preserve"> Campbell County</v>
      </c>
      <c r="C352" s="142" t="s">
        <v>42</v>
      </c>
      <c r="D352" s="142" t="s">
        <v>42</v>
      </c>
      <c r="E352" s="193" t="s">
        <v>42</v>
      </c>
      <c r="F352" s="335"/>
      <c r="G352" s="8">
        <f t="shared" ref="G352:H352" si="101">+G351+1</f>
        <v>42</v>
      </c>
      <c r="H352" s="211">
        <f t="shared" si="101"/>
        <v>352</v>
      </c>
    </row>
    <row r="353" spans="2:8" ht="14.4" outlineLevel="1" x14ac:dyDescent="0.3">
      <c r="B353" s="72" t="str">
        <f t="shared" si="88"/>
        <v>Units provided (Previous &amp; Current) and to be provided.</v>
      </c>
      <c r="C353" s="149"/>
      <c r="D353" s="149"/>
      <c r="E353" s="204"/>
      <c r="F353" s="335"/>
      <c r="G353" s="8">
        <f t="shared" ref="G353:H353" si="102">+G352+1</f>
        <v>43</v>
      </c>
      <c r="H353" s="211">
        <f t="shared" si="102"/>
        <v>353</v>
      </c>
    </row>
    <row r="354" spans="2:8" ht="14.4" outlineLevel="1" x14ac:dyDescent="0.3">
      <c r="B354" s="72" t="str">
        <f t="shared" si="88"/>
        <v>Total Dollars</v>
      </c>
      <c r="C354" s="149"/>
      <c r="D354" s="149"/>
      <c r="E354" s="203">
        <f>IF(E348="","",+'Application(s)'!E353*E348)</f>
        <v>0</v>
      </c>
      <c r="F354" s="335"/>
      <c r="G354" s="8">
        <f t="shared" ref="G354:H354" si="103">+G353+1</f>
        <v>44</v>
      </c>
      <c r="H354" s="211">
        <f t="shared" si="103"/>
        <v>354</v>
      </c>
    </row>
    <row r="355" spans="2:8" ht="14.4" outlineLevel="1" x14ac:dyDescent="0.3">
      <c r="B355" s="141" t="str">
        <f t="shared" si="88"/>
        <v xml:space="preserve"> Kenton County</v>
      </c>
      <c r="C355" s="142" t="s">
        <v>43</v>
      </c>
      <c r="D355" s="142" t="s">
        <v>43</v>
      </c>
      <c r="E355" s="193" t="s">
        <v>43</v>
      </c>
      <c r="F355" s="335"/>
      <c r="G355" s="8">
        <f t="shared" ref="G355:H355" si="104">+G354+1</f>
        <v>45</v>
      </c>
      <c r="H355" s="211">
        <f t="shared" si="104"/>
        <v>355</v>
      </c>
    </row>
    <row r="356" spans="2:8" ht="14.4" outlineLevel="1" x14ac:dyDescent="0.3">
      <c r="B356" s="72" t="str">
        <f t="shared" si="88"/>
        <v>Units provided (Previous &amp; Current) and to be provided.</v>
      </c>
      <c r="C356" s="149"/>
      <c r="D356" s="149"/>
      <c r="E356" s="202"/>
      <c r="F356" s="335"/>
      <c r="G356" s="8">
        <f t="shared" ref="G356:H356" si="105">+G355+1</f>
        <v>46</v>
      </c>
      <c r="H356" s="211">
        <f t="shared" si="105"/>
        <v>356</v>
      </c>
    </row>
    <row r="357" spans="2:8" ht="14.4" outlineLevel="1" x14ac:dyDescent="0.3">
      <c r="B357" s="72" t="str">
        <f t="shared" si="88"/>
        <v>Total Dollars</v>
      </c>
      <c r="C357" s="149"/>
      <c r="D357" s="149"/>
      <c r="E357" s="203">
        <f>IF(E348="","",+'Application(s)'!E356*E348)</f>
        <v>0</v>
      </c>
      <c r="F357" s="335"/>
      <c r="G357" s="8">
        <f t="shared" ref="G357:H357" si="106">+G356+1</f>
        <v>47</v>
      </c>
      <c r="H357" s="211">
        <f t="shared" si="106"/>
        <v>357</v>
      </c>
    </row>
    <row r="358" spans="2:8" ht="14.4" outlineLevel="1" x14ac:dyDescent="0.3">
      <c r="B358" s="141" t="str">
        <f t="shared" si="88"/>
        <v xml:space="preserve"> All Other Counties</v>
      </c>
      <c r="C358" s="142" t="s">
        <v>104</v>
      </c>
      <c r="D358" s="142" t="s">
        <v>104</v>
      </c>
      <c r="E358" s="193" t="s">
        <v>104</v>
      </c>
      <c r="F358" s="335"/>
      <c r="G358" s="8">
        <f t="shared" ref="G358:H358" si="107">+G357+1</f>
        <v>48</v>
      </c>
      <c r="H358" s="211">
        <f t="shared" si="107"/>
        <v>358</v>
      </c>
    </row>
    <row r="359" spans="2:8" ht="14.4" outlineLevel="1" x14ac:dyDescent="0.3">
      <c r="B359" s="72" t="str">
        <f t="shared" si="88"/>
        <v>Units provided (Previous &amp; Current) and to be provided.</v>
      </c>
      <c r="C359" s="152"/>
      <c r="D359" s="152"/>
      <c r="E359" s="205"/>
      <c r="F359" s="335"/>
      <c r="G359" s="8">
        <f t="shared" ref="G359:H359" si="108">+G358+1</f>
        <v>49</v>
      </c>
      <c r="H359" s="211">
        <f t="shared" si="108"/>
        <v>359</v>
      </c>
    </row>
    <row r="360" spans="2:8" ht="14.4" outlineLevel="1" x14ac:dyDescent="0.3">
      <c r="B360" s="72" t="str">
        <f t="shared" si="88"/>
        <v>Total Units under "Requested Allocation Summary"</v>
      </c>
      <c r="C360" s="153">
        <f>+C359+C356+C353+C350</f>
        <v>0</v>
      </c>
      <c r="D360" s="153">
        <f>+D359+D356+D353+D350</f>
        <v>0</v>
      </c>
      <c r="E360" s="206">
        <f>+E359+E356+E353+E350</f>
        <v>0</v>
      </c>
      <c r="F360" s="335"/>
      <c r="G360" s="8">
        <f t="shared" ref="G360:H360" si="109">+G359+1</f>
        <v>50</v>
      </c>
      <c r="H360" s="211">
        <f t="shared" si="109"/>
        <v>360</v>
      </c>
    </row>
    <row r="361" spans="2:8" ht="14.4" x14ac:dyDescent="0.3">
      <c r="B361" s="72" t="str">
        <f t="shared" si="88"/>
        <v>Reconciliation of total program units (should equal zero)</v>
      </c>
      <c r="C361" s="153">
        <f>+C332-C360</f>
        <v>0</v>
      </c>
      <c r="D361" s="153">
        <f>+D332-D360</f>
        <v>0</v>
      </c>
      <c r="E361" s="206">
        <f>+E332-E360</f>
        <v>0</v>
      </c>
      <c r="F361" s="335"/>
      <c r="G361" s="8">
        <f t="shared" ref="G361:H361" si="110">+G360+1</f>
        <v>51</v>
      </c>
      <c r="H361" s="211">
        <f t="shared" si="110"/>
        <v>361</v>
      </c>
    </row>
    <row r="362" spans="2:8" x14ac:dyDescent="0.3">
      <c r="H362" s="211"/>
    </row>
    <row r="363" spans="2:8" x14ac:dyDescent="0.3">
      <c r="H363" s="211"/>
    </row>
    <row r="364" spans="2:8" x14ac:dyDescent="0.3">
      <c r="H364" s="211"/>
    </row>
    <row r="372" spans="2:2" ht="14.4" x14ac:dyDescent="0.3">
      <c r="B372" s="108"/>
    </row>
    <row r="373" spans="2:2" ht="14.4" x14ac:dyDescent="0.3">
      <c r="B373" s="108"/>
    </row>
    <row r="374" spans="2:2" ht="14.4" x14ac:dyDescent="0.3">
      <c r="B374" s="108"/>
    </row>
  </sheetData>
  <sheetProtection algorithmName="SHA-512" hashValue="IA6WMS6bbzZVrmB52qMXHhT1ttM1RJQ+PsEJ77+cZPHbUzi2r5CQSlyXNYMsgIjQr0P2dAKDtCdNZGSHVmnPgA==" saltValue="KvR7180KM7SdM761+sjaew==" spinCount="100000" sheet="1" objects="1" scenarios="1"/>
  <protectedRanges>
    <protectedRange sqref="B110:B116" name="p2"/>
    <protectedRange sqref="C2:E7 C9:E13 C15:E18 F2 C20:E22 C24:E26 F20 F29 B29:E33 F36 F43 F50" name="Organization Data_1"/>
    <protectedRange sqref="C110:E117 F110 C120:E122 F120 C128:E128 F125 C132:C135 F132 C138:E141 F138 C144:D144 F144 C146:E146 C147:D147 C149:E149 C150:D150 C152:E152 C153:D153 C155:E155 C168:E168 F161 C93:D93" name="App_Program2"/>
    <protectedRange sqref="B59:E65 F59 C66:E66 C69:E71 F69 C77:E77 F74 C81:C84 F81 B85 C87:E90 F87 F93 C95:D96 E95 E98 E101 C98:D99 C101:D102 C104:E104" name="App_Program1"/>
    <protectedRange sqref="B161:E167 C168:E168 F161 F171 C171:E173 C179:E179 F176 F183 C183:C186 B187 F189 C189:E192 C195:D195 C197:E197 C198:D198 C200:E200 C201:D201 C203:E203 C204:D204 C206:E206 F195" name="App_Program3"/>
    <protectedRange sqref="B212:E218 C219:E219 F212 F222 C222:E224 C230:E230 F227 F234 C234:C237 B238 C240:E243 F240 F246 C246:D246 C248:D249 E248 C251:D252 E251 C254:D255 E254 C257:E257" name="App_Program4"/>
    <protectedRange sqref="B263:E269 C270:E270 F263 F273 C273:E275 C281:E281 F278 F285 C285:C288 F291 C291:E294 C297:D297 C299:D300 E299 C302:D303 E302 C305:D306 E305 C308:E308 F297" name="App_Program5"/>
    <protectedRange sqref="F110 B314:E320 C321:E321 F314 F324 C324:E326 F329 C332:E332 C336:C339 F336 B340 F342 C342:E345 F348 C348:D348 C350:D351 E350 C353:D354 E353 C356:D357 E356 C359:E359" name="App_Program6"/>
    <protectedRange sqref="B85 B136 B187 B238 B289 B340" name="All_Descriptions"/>
    <protectedRange sqref="C19:E19" name="IRS_990_Year"/>
  </protectedRanges>
  <mergeCells count="85">
    <mergeCell ref="D234:E237"/>
    <mergeCell ref="D285:E288"/>
    <mergeCell ref="D336:E339"/>
    <mergeCell ref="AH52:AS52"/>
    <mergeCell ref="B260:E260"/>
    <mergeCell ref="F263:F271"/>
    <mergeCell ref="F273:F276"/>
    <mergeCell ref="F278:F283"/>
    <mergeCell ref="F285:F289"/>
    <mergeCell ref="B289:E289"/>
    <mergeCell ref="A35:A40"/>
    <mergeCell ref="A42:A47"/>
    <mergeCell ref="A49:A54"/>
    <mergeCell ref="B340:E340"/>
    <mergeCell ref="F342:F346"/>
    <mergeCell ref="B187:E187"/>
    <mergeCell ref="F132:F136"/>
    <mergeCell ref="F125:F130"/>
    <mergeCell ref="F120:F123"/>
    <mergeCell ref="F87:F91"/>
    <mergeCell ref="F110:F118"/>
    <mergeCell ref="F227:F232"/>
    <mergeCell ref="F212:F220"/>
    <mergeCell ref="F234:F238"/>
    <mergeCell ref="B238:E238"/>
    <mergeCell ref="F240:F244"/>
    <mergeCell ref="F348:F361"/>
    <mergeCell ref="F36:F41"/>
    <mergeCell ref="F43:F48"/>
    <mergeCell ref="F50:F55"/>
    <mergeCell ref="F144:F157"/>
    <mergeCell ref="F138:F142"/>
    <mergeCell ref="F161:F169"/>
    <mergeCell ref="F171:F174"/>
    <mergeCell ref="F176:F181"/>
    <mergeCell ref="F183:F187"/>
    <mergeCell ref="F189:F193"/>
    <mergeCell ref="F195:F208"/>
    <mergeCell ref="F222:F225"/>
    <mergeCell ref="F93:F106"/>
    <mergeCell ref="F74:F79"/>
    <mergeCell ref="F81:F85"/>
    <mergeCell ref="F20:F27"/>
    <mergeCell ref="F29:F33"/>
    <mergeCell ref="F59:F67"/>
    <mergeCell ref="B85:E85"/>
    <mergeCell ref="F69:F72"/>
    <mergeCell ref="D81:E84"/>
    <mergeCell ref="F2:F18"/>
    <mergeCell ref="C5:E5"/>
    <mergeCell ref="C6:E6"/>
    <mergeCell ref="C7:E7"/>
    <mergeCell ref="C13:E13"/>
    <mergeCell ref="C14:E14"/>
    <mergeCell ref="C8:E8"/>
    <mergeCell ref="C9:E9"/>
    <mergeCell ref="C10:E10"/>
    <mergeCell ref="C11:E11"/>
    <mergeCell ref="B1:E1"/>
    <mergeCell ref="B136:E136"/>
    <mergeCell ref="C12:E12"/>
    <mergeCell ref="C2:E2"/>
    <mergeCell ref="C3:E3"/>
    <mergeCell ref="C4:E4"/>
    <mergeCell ref="C18:E18"/>
    <mergeCell ref="C15:E15"/>
    <mergeCell ref="C16:E16"/>
    <mergeCell ref="C17:E17"/>
    <mergeCell ref="D132:E135"/>
    <mergeCell ref="BB55:CA55"/>
    <mergeCell ref="AQ55:AZ55"/>
    <mergeCell ref="J55:AP55"/>
    <mergeCell ref="F336:F340"/>
    <mergeCell ref="B56:E56"/>
    <mergeCell ref="B107:E107"/>
    <mergeCell ref="B158:E158"/>
    <mergeCell ref="B209:E209"/>
    <mergeCell ref="B311:E311"/>
    <mergeCell ref="F291:F295"/>
    <mergeCell ref="F297:F310"/>
    <mergeCell ref="F314:F322"/>
    <mergeCell ref="F324:F327"/>
    <mergeCell ref="F329:F334"/>
    <mergeCell ref="F246:F259"/>
    <mergeCell ref="D183:E186"/>
  </mergeCells>
  <dataValidations count="5">
    <dataValidation type="list" allowBlank="1" showInputMessage="1" showErrorMessage="1" sqref="C135 C84 C186 C288 C237 C339">
      <formula1>FundSource</formula1>
    </dataValidation>
    <dataValidation type="list" allowBlank="1" showInputMessage="1" showErrorMessage="1" sqref="C83 C134 C185 C236 C287 C338">
      <formula1>Unit_Defined</formula1>
    </dataValidation>
    <dataValidation type="list" allowBlank="1" showInputMessage="1" showErrorMessage="1" sqref="C82 C133 C184 C235 C286 C337">
      <formula1>Unit_Target</formula1>
    </dataValidation>
    <dataValidation type="list" allowBlank="1" showInputMessage="1" showErrorMessage="1" sqref="C4">
      <formula1>STATE</formula1>
    </dataValidation>
    <dataValidation type="list" allowBlank="1" showInputMessage="1" showErrorMessage="1" sqref="C7">
      <formula1>Profit</formula1>
    </dataValidation>
  </dataValidations>
  <printOptions horizontalCentered="1"/>
  <pageMargins left="0.16" right="0.16" top="0.62" bottom="0.36" header="0.16" footer="0.16"/>
  <pageSetup scale="85" fitToHeight="0" pageOrder="overThenDown" orientation="portrait" r:id="rId1"/>
  <headerFooter>
    <oddHeader>&amp;C&amp;"-,Bold"&amp;16FY17 Human Services Application for Boone, Campbell and Kenton Counties</oddHeader>
    <oddFooter>&amp;LPrinted on &amp;D; &amp;T&amp;C&amp;F&amp;RPage &amp;P</oddFooter>
  </headerFooter>
  <rowBreaks count="6" manualBreakCount="6">
    <brk id="55" max="5" man="1"/>
    <brk id="106" max="5" man="1"/>
    <brk id="157" max="16383" man="1"/>
    <brk id="208" max="16383" man="1"/>
    <brk id="259" max="16383" man="1"/>
    <brk id="310" max="16383" man="1"/>
  </rowBreaks>
  <colBreaks count="1" manualBreakCount="1">
    <brk id="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23"/>
  <sheetViews>
    <sheetView workbookViewId="0">
      <selection activeCell="A2" sqref="A2"/>
    </sheetView>
  </sheetViews>
  <sheetFormatPr defaultRowHeight="14.4" x14ac:dyDescent="0.3"/>
  <cols>
    <col min="1" max="1" width="37.44140625" style="5" bestFit="1" customWidth="1"/>
    <col min="2" max="2" width="21" style="17" customWidth="1"/>
    <col min="3" max="3" width="28.88671875" customWidth="1"/>
    <col min="4" max="4" width="10" customWidth="1"/>
    <col min="5" max="5" width="59.44140625" style="5" bestFit="1" customWidth="1"/>
    <col min="6" max="6" width="73.109375" style="5" bestFit="1" customWidth="1"/>
    <col min="7" max="7" width="15.44140625" style="5" customWidth="1"/>
    <col min="8" max="8" width="47.109375" bestFit="1" customWidth="1"/>
    <col min="9" max="9" width="19.88671875" customWidth="1"/>
    <col min="10" max="10" width="47.109375" bestFit="1" customWidth="1"/>
    <col min="11" max="11" width="9.44140625" bestFit="1" customWidth="1"/>
  </cols>
  <sheetData>
    <row r="1" spans="1:12" ht="15.75" thickBot="1" x14ac:dyDescent="0.3">
      <c r="A1" s="9" t="s">
        <v>32</v>
      </c>
      <c r="C1" s="9" t="s">
        <v>31</v>
      </c>
      <c r="D1" s="9"/>
      <c r="E1" s="372" t="s">
        <v>485</v>
      </c>
      <c r="F1" s="373"/>
      <c r="G1" s="373"/>
      <c r="H1" s="373"/>
      <c r="I1" s="373"/>
      <c r="J1" s="373"/>
      <c r="K1" s="374"/>
      <c r="L1" s="289"/>
    </row>
    <row r="2" spans="1:12" ht="15" x14ac:dyDescent="0.25">
      <c r="A2" s="13" t="s">
        <v>44</v>
      </c>
      <c r="B2" s="18"/>
      <c r="C2" s="13" t="s">
        <v>44</v>
      </c>
      <c r="D2" s="298"/>
      <c r="E2" s="309" t="s">
        <v>481</v>
      </c>
      <c r="F2" s="310" t="s">
        <v>200</v>
      </c>
      <c r="G2" s="311" t="s">
        <v>201</v>
      </c>
      <c r="H2" s="312" t="s">
        <v>202</v>
      </c>
      <c r="I2" s="312" t="s">
        <v>203</v>
      </c>
      <c r="J2" s="312" t="s">
        <v>204</v>
      </c>
      <c r="K2" s="312" t="s">
        <v>95</v>
      </c>
      <c r="L2" s="289"/>
    </row>
    <row r="3" spans="1:12" ht="15" x14ac:dyDescent="0.25">
      <c r="A3" s="11" t="s">
        <v>170</v>
      </c>
      <c r="B3" s="18"/>
      <c r="C3" s="7" t="s">
        <v>24</v>
      </c>
      <c r="D3" s="299"/>
      <c r="E3" s="7" t="str">
        <f>+J3&amp;" for "&amp;+K3</f>
        <v>BAWAC, Inc. for Boone</v>
      </c>
      <c r="F3" s="304" t="s">
        <v>205</v>
      </c>
      <c r="G3" s="292">
        <v>6497</v>
      </c>
      <c r="H3" s="290" t="s">
        <v>206</v>
      </c>
      <c r="I3" s="290" t="s">
        <v>207</v>
      </c>
      <c r="J3" s="290" t="s">
        <v>208</v>
      </c>
      <c r="K3" s="290" t="s">
        <v>41</v>
      </c>
      <c r="L3" s="289"/>
    </row>
    <row r="4" spans="1:12" ht="15" x14ac:dyDescent="0.25">
      <c r="A4" s="11" t="s">
        <v>171</v>
      </c>
      <c r="B4" s="18"/>
      <c r="C4" s="7" t="s">
        <v>39</v>
      </c>
      <c r="D4" s="299"/>
      <c r="E4" s="7" t="str">
        <f>+J4&amp;" for "&amp;+K4</f>
        <v>BAWAC, Inc. for Campbell</v>
      </c>
      <c r="F4" s="304" t="s">
        <v>209</v>
      </c>
      <c r="G4" s="292" t="s">
        <v>210</v>
      </c>
      <c r="H4" s="291" t="s">
        <v>208</v>
      </c>
      <c r="I4" s="290" t="s">
        <v>211</v>
      </c>
      <c r="J4" s="290" t="s">
        <v>208</v>
      </c>
      <c r="K4" s="290" t="s">
        <v>42</v>
      </c>
      <c r="L4" s="289"/>
    </row>
    <row r="5" spans="1:12" ht="15" x14ac:dyDescent="0.25">
      <c r="A5" s="11" t="s">
        <v>172</v>
      </c>
      <c r="B5" s="18"/>
      <c r="C5" s="7" t="s">
        <v>50</v>
      </c>
      <c r="D5" s="299"/>
      <c r="E5" s="7" t="str">
        <f t="shared" ref="E5:E67" si="0">+J5&amp;" for "&amp;+K5</f>
        <v>BAWAC, Inc. for Kenton</v>
      </c>
      <c r="F5" s="304" t="s">
        <v>212</v>
      </c>
      <c r="G5" s="292">
        <v>1146</v>
      </c>
      <c r="H5" s="291" t="s">
        <v>206</v>
      </c>
      <c r="I5" s="290" t="s">
        <v>213</v>
      </c>
      <c r="J5" s="290" t="s">
        <v>208</v>
      </c>
      <c r="K5" s="290" t="s">
        <v>43</v>
      </c>
      <c r="L5" s="289"/>
    </row>
    <row r="6" spans="1:12" ht="15" x14ac:dyDescent="0.25">
      <c r="A6" s="11" t="s">
        <v>20</v>
      </c>
      <c r="B6" s="18"/>
      <c r="C6" s="7" t="s">
        <v>40</v>
      </c>
      <c r="D6" s="299"/>
      <c r="E6" s="7" t="str">
        <f t="shared" si="0"/>
        <v>Boone County CASA for Boone</v>
      </c>
      <c r="F6" s="304" t="s">
        <v>214</v>
      </c>
      <c r="G6" s="292">
        <v>10549</v>
      </c>
      <c r="H6" s="291" t="s">
        <v>215</v>
      </c>
      <c r="I6" s="290" t="s">
        <v>216</v>
      </c>
      <c r="J6" s="290" t="s">
        <v>217</v>
      </c>
      <c r="K6" s="290" t="s">
        <v>41</v>
      </c>
      <c r="L6" s="289"/>
    </row>
    <row r="7" spans="1:12" ht="15" x14ac:dyDescent="0.25">
      <c r="A7" s="11"/>
      <c r="B7" s="19"/>
      <c r="C7" s="7" t="s">
        <v>38</v>
      </c>
      <c r="D7" s="299"/>
      <c r="E7" s="7" t="str">
        <f t="shared" si="0"/>
        <v>Boone County Fiscal Court Jail Fund for Boone</v>
      </c>
      <c r="F7" s="304" t="s">
        <v>218</v>
      </c>
      <c r="G7" s="292">
        <v>10547</v>
      </c>
      <c r="H7" s="291" t="s">
        <v>219</v>
      </c>
      <c r="I7" s="290" t="s">
        <v>216</v>
      </c>
      <c r="J7" s="290" t="s">
        <v>220</v>
      </c>
      <c r="K7" s="290" t="s">
        <v>41</v>
      </c>
      <c r="L7" s="289"/>
    </row>
    <row r="8" spans="1:12" x14ac:dyDescent="0.3">
      <c r="A8" s="11"/>
      <c r="B8" s="371"/>
      <c r="C8" s="7" t="s">
        <v>36</v>
      </c>
      <c r="D8" s="299"/>
      <c r="E8" s="7" t="str">
        <f t="shared" si="0"/>
        <v>Brighton Center, Inc. for Boone</v>
      </c>
      <c r="F8" s="304" t="s">
        <v>221</v>
      </c>
      <c r="G8" s="292">
        <v>4177</v>
      </c>
      <c r="H8" s="291" t="s">
        <v>222</v>
      </c>
      <c r="I8" s="290" t="s">
        <v>216</v>
      </c>
      <c r="J8" s="290" t="s">
        <v>223</v>
      </c>
      <c r="K8" s="290" t="s">
        <v>41</v>
      </c>
      <c r="L8" s="289"/>
    </row>
    <row r="9" spans="1:12" x14ac:dyDescent="0.3">
      <c r="A9" s="1"/>
      <c r="B9" s="371"/>
      <c r="C9" s="7" t="s">
        <v>56</v>
      </c>
      <c r="D9" s="299"/>
      <c r="E9" s="7" t="str">
        <f t="shared" si="0"/>
        <v>Brighton Center, Inc. for Campbell</v>
      </c>
      <c r="F9" s="304" t="s">
        <v>224</v>
      </c>
      <c r="G9" s="292" t="s">
        <v>225</v>
      </c>
      <c r="H9" s="290" t="s">
        <v>223</v>
      </c>
      <c r="I9" s="290" t="s">
        <v>211</v>
      </c>
      <c r="J9" s="290" t="s">
        <v>223</v>
      </c>
      <c r="K9" s="290" t="s">
        <v>42</v>
      </c>
      <c r="L9" s="289"/>
    </row>
    <row r="10" spans="1:12" ht="15" x14ac:dyDescent="0.25">
      <c r="A10" s="9" t="s">
        <v>33</v>
      </c>
      <c r="B10" s="20"/>
      <c r="C10" s="7" t="s">
        <v>37</v>
      </c>
      <c r="D10" s="299"/>
      <c r="E10" s="7" t="str">
        <f t="shared" si="0"/>
        <v>Brighton Center, Inc. for Kenton</v>
      </c>
      <c r="F10" s="304" t="s">
        <v>226</v>
      </c>
      <c r="G10" s="292">
        <v>10288</v>
      </c>
      <c r="H10" s="291" t="s">
        <v>222</v>
      </c>
      <c r="I10" s="290" t="s">
        <v>227</v>
      </c>
      <c r="J10" s="290" t="s">
        <v>223</v>
      </c>
      <c r="K10" s="290" t="s">
        <v>43</v>
      </c>
      <c r="L10" s="289"/>
    </row>
    <row r="11" spans="1:12" ht="15" x14ac:dyDescent="0.25">
      <c r="A11" s="13" t="s">
        <v>44</v>
      </c>
      <c r="B11" s="20"/>
      <c r="C11" s="7" t="s">
        <v>96</v>
      </c>
      <c r="D11" s="299"/>
      <c r="E11" s="7" t="str">
        <f t="shared" si="0"/>
        <v>Campbell County Drug Free Alliance for Campbell</v>
      </c>
      <c r="F11" s="304" t="s">
        <v>228</v>
      </c>
      <c r="G11" s="292" t="s">
        <v>229</v>
      </c>
      <c r="H11" s="290" t="s">
        <v>230</v>
      </c>
      <c r="I11" s="290" t="s">
        <v>211</v>
      </c>
      <c r="J11" s="290" t="s">
        <v>230</v>
      </c>
      <c r="K11" s="290" t="s">
        <v>42</v>
      </c>
      <c r="L11" s="289"/>
    </row>
    <row r="12" spans="1:12" ht="15" x14ac:dyDescent="0.25">
      <c r="A12" s="6" t="s">
        <v>5</v>
      </c>
      <c r="B12" s="20"/>
      <c r="C12" s="7" t="s">
        <v>97</v>
      </c>
      <c r="D12" s="299"/>
      <c r="E12" s="7" t="str">
        <f t="shared" si="0"/>
        <v>Campbell County YMCA for Campbell</v>
      </c>
      <c r="F12" s="304" t="s">
        <v>231</v>
      </c>
      <c r="G12" s="292" t="s">
        <v>232</v>
      </c>
      <c r="H12" s="291" t="s">
        <v>233</v>
      </c>
      <c r="I12" s="290" t="s">
        <v>211</v>
      </c>
      <c r="J12" s="290" t="s">
        <v>233</v>
      </c>
      <c r="K12" s="290" t="s">
        <v>42</v>
      </c>
      <c r="L12" s="289"/>
    </row>
    <row r="13" spans="1:12" ht="15" x14ac:dyDescent="0.25">
      <c r="A13" s="6" t="s">
        <v>8</v>
      </c>
      <c r="B13" s="20"/>
      <c r="C13" s="7" t="s">
        <v>57</v>
      </c>
      <c r="D13" s="299"/>
      <c r="E13" s="7" t="str">
        <f t="shared" si="0"/>
        <v>Care Net Pregnancy Services for Campbell</v>
      </c>
      <c r="F13" s="304" t="s">
        <v>234</v>
      </c>
      <c r="G13" s="292" t="s">
        <v>235</v>
      </c>
      <c r="H13" s="291" t="s">
        <v>236</v>
      </c>
      <c r="I13" s="290" t="s">
        <v>211</v>
      </c>
      <c r="J13" s="290" t="s">
        <v>237</v>
      </c>
      <c r="K13" s="290" t="s">
        <v>42</v>
      </c>
      <c r="L13" s="289"/>
    </row>
    <row r="14" spans="1:12" ht="15" x14ac:dyDescent="0.25">
      <c r="A14" s="1"/>
      <c r="C14" s="7" t="s">
        <v>58</v>
      </c>
      <c r="D14" s="299"/>
      <c r="E14" s="7" t="str">
        <f t="shared" si="0"/>
        <v>CareNet Pregnancy Center of NKY for Boone</v>
      </c>
      <c r="F14" s="304" t="s">
        <v>238</v>
      </c>
      <c r="G14" s="292">
        <v>11368</v>
      </c>
      <c r="H14" s="290" t="s">
        <v>239</v>
      </c>
      <c r="I14" s="290" t="s">
        <v>216</v>
      </c>
      <c r="J14" s="290" t="s">
        <v>240</v>
      </c>
      <c r="K14" s="290" t="s">
        <v>41</v>
      </c>
      <c r="L14" s="289"/>
    </row>
    <row r="15" spans="1:12" ht="15" x14ac:dyDescent="0.25">
      <c r="A15" s="9" t="s">
        <v>30</v>
      </c>
      <c r="C15" s="7" t="s">
        <v>59</v>
      </c>
      <c r="D15" s="299"/>
      <c r="E15" s="7" t="str">
        <f t="shared" si="0"/>
        <v>CASA FOR KIDS OF KENTON &amp; CAMPBELL COUNTY for Campbell</v>
      </c>
      <c r="F15" s="304" t="s">
        <v>241</v>
      </c>
      <c r="G15" s="292" t="s">
        <v>242</v>
      </c>
      <c r="H15" s="291" t="s">
        <v>243</v>
      </c>
      <c r="I15" s="290" t="s">
        <v>211</v>
      </c>
      <c r="J15" s="290" t="s">
        <v>243</v>
      </c>
      <c r="K15" s="290" t="s">
        <v>42</v>
      </c>
      <c r="L15" s="289"/>
    </row>
    <row r="16" spans="1:12" ht="15" x14ac:dyDescent="0.25">
      <c r="A16" s="13" t="s">
        <v>44</v>
      </c>
      <c r="C16" s="7" t="s">
        <v>60</v>
      </c>
      <c r="D16" s="299"/>
      <c r="E16" s="7" t="str">
        <f t="shared" si="0"/>
        <v>CASA FOR KIDS OF KENTON &amp; CAMPBELL COUNTY for Kenton</v>
      </c>
      <c r="F16" s="304" t="s">
        <v>244</v>
      </c>
      <c r="G16" s="292">
        <v>9773</v>
      </c>
      <c r="H16" s="291" t="s">
        <v>215</v>
      </c>
      <c r="I16" s="290" t="s">
        <v>245</v>
      </c>
      <c r="J16" s="290" t="s">
        <v>243</v>
      </c>
      <c r="K16" s="290" t="s">
        <v>43</v>
      </c>
      <c r="L16" s="289"/>
    </row>
    <row r="17" spans="1:12" ht="15" x14ac:dyDescent="0.25">
      <c r="A17" s="14" t="s">
        <v>46</v>
      </c>
      <c r="E17" s="7" t="str">
        <f t="shared" si="0"/>
        <v>Catholic Charities for Boone</v>
      </c>
      <c r="F17" s="304" t="s">
        <v>246</v>
      </c>
      <c r="G17" s="292">
        <v>13130</v>
      </c>
      <c r="H17" s="291" t="s">
        <v>247</v>
      </c>
      <c r="I17" s="290" t="s">
        <v>216</v>
      </c>
      <c r="J17" s="290" t="s">
        <v>248</v>
      </c>
      <c r="K17" s="290" t="s">
        <v>41</v>
      </c>
      <c r="L17" s="289"/>
    </row>
    <row r="18" spans="1:12" ht="15" x14ac:dyDescent="0.25">
      <c r="A18" s="11" t="s">
        <v>52</v>
      </c>
      <c r="E18" s="7" t="str">
        <f t="shared" si="0"/>
        <v>Catholic Charities for Campbell</v>
      </c>
      <c r="F18" s="304" t="s">
        <v>249</v>
      </c>
      <c r="G18" s="292" t="s">
        <v>250</v>
      </c>
      <c r="H18" s="290" t="s">
        <v>248</v>
      </c>
      <c r="I18" s="290" t="s">
        <v>211</v>
      </c>
      <c r="J18" s="290" t="s">
        <v>248</v>
      </c>
      <c r="K18" s="290" t="s">
        <v>42</v>
      </c>
      <c r="L18" s="289"/>
    </row>
    <row r="19" spans="1:12" ht="15" x14ac:dyDescent="0.25">
      <c r="A19" s="12" t="s">
        <v>47</v>
      </c>
      <c r="E19" s="7" t="str">
        <f t="shared" si="0"/>
        <v>Catholic Charities for Kenton</v>
      </c>
      <c r="F19" s="304" t="s">
        <v>251</v>
      </c>
      <c r="G19" s="292">
        <v>1283</v>
      </c>
      <c r="H19" s="291" t="s">
        <v>247</v>
      </c>
      <c r="I19" s="290" t="s">
        <v>252</v>
      </c>
      <c r="J19" s="290" t="s">
        <v>248</v>
      </c>
      <c r="K19" s="290" t="s">
        <v>43</v>
      </c>
      <c r="L19" s="289"/>
    </row>
    <row r="20" spans="1:12" ht="15" x14ac:dyDescent="0.25">
      <c r="A20" s="266" t="s">
        <v>55</v>
      </c>
      <c r="E20" s="7" t="str">
        <f t="shared" si="0"/>
        <v>Children's Home of Northern Kentucky for Boone</v>
      </c>
      <c r="F20" s="304" t="s">
        <v>253</v>
      </c>
      <c r="G20" s="292">
        <v>10542</v>
      </c>
      <c r="H20" s="291" t="s">
        <v>254</v>
      </c>
      <c r="I20" s="290" t="s">
        <v>216</v>
      </c>
      <c r="J20" s="290" t="s">
        <v>255</v>
      </c>
      <c r="K20" s="290" t="s">
        <v>41</v>
      </c>
      <c r="L20" s="289"/>
    </row>
    <row r="21" spans="1:12" ht="15" x14ac:dyDescent="0.25">
      <c r="A21" s="266" t="s">
        <v>54</v>
      </c>
      <c r="E21" s="7" t="str">
        <f t="shared" si="0"/>
        <v>Children's Home of Northern Kentucky for Campbell</v>
      </c>
      <c r="F21" s="304" t="s">
        <v>256</v>
      </c>
      <c r="G21" s="292" t="s">
        <v>257</v>
      </c>
      <c r="H21" s="291" t="s">
        <v>255</v>
      </c>
      <c r="I21" s="290" t="s">
        <v>211</v>
      </c>
      <c r="J21" s="290" t="s">
        <v>255</v>
      </c>
      <c r="K21" s="290" t="s">
        <v>42</v>
      </c>
      <c r="L21" s="289"/>
    </row>
    <row r="22" spans="1:12" ht="15" x14ac:dyDescent="0.25">
      <c r="A22" s="10" t="s">
        <v>53</v>
      </c>
      <c r="E22" s="7" t="str">
        <f t="shared" si="0"/>
        <v>Children's Home of Northern Kentucky for Kenton</v>
      </c>
      <c r="F22" s="304" t="s">
        <v>258</v>
      </c>
      <c r="G22" s="292">
        <v>1304</v>
      </c>
      <c r="H22" s="291" t="s">
        <v>259</v>
      </c>
      <c r="I22" s="290" t="s">
        <v>260</v>
      </c>
      <c r="J22" s="290" t="s">
        <v>255</v>
      </c>
      <c r="K22" s="290" t="s">
        <v>43</v>
      </c>
      <c r="L22" s="289"/>
    </row>
    <row r="23" spans="1:12" ht="15" x14ac:dyDescent="0.25">
      <c r="A23" s="11" t="s">
        <v>64</v>
      </c>
      <c r="B23" s="21"/>
      <c r="E23" s="7" t="str">
        <f t="shared" si="0"/>
        <v>Community Services on NKY for Boone</v>
      </c>
      <c r="F23" s="304" t="s">
        <v>261</v>
      </c>
      <c r="G23" s="292">
        <v>14642</v>
      </c>
      <c r="H23" s="290" t="s">
        <v>262</v>
      </c>
      <c r="I23" s="290" t="s">
        <v>207</v>
      </c>
      <c r="J23" s="290" t="s">
        <v>263</v>
      </c>
      <c r="K23" s="290" t="s">
        <v>41</v>
      </c>
      <c r="L23" s="289"/>
    </row>
    <row r="24" spans="1:12" ht="15" x14ac:dyDescent="0.25">
      <c r="A24" s="10" t="s">
        <v>48</v>
      </c>
      <c r="E24" s="7" t="str">
        <f t="shared" si="0"/>
        <v>Community Services on NKY for Boone</v>
      </c>
      <c r="F24" s="304" t="s">
        <v>264</v>
      </c>
      <c r="G24" s="292">
        <v>14642</v>
      </c>
      <c r="H24" s="291" t="s">
        <v>265</v>
      </c>
      <c r="I24" s="290" t="s">
        <v>266</v>
      </c>
      <c r="J24" s="290" t="s">
        <v>263</v>
      </c>
      <c r="K24" s="290" t="s">
        <v>41</v>
      </c>
      <c r="L24" s="289"/>
    </row>
    <row r="25" spans="1:12" ht="15" x14ac:dyDescent="0.25">
      <c r="A25" s="10" t="s">
        <v>65</v>
      </c>
      <c r="E25" s="7" t="str">
        <f t="shared" si="0"/>
        <v>DCCH Center for Children &amp; Families for Boone</v>
      </c>
      <c r="F25" s="304" t="s">
        <v>267</v>
      </c>
      <c r="G25" s="292">
        <v>12621</v>
      </c>
      <c r="H25" s="291" t="s">
        <v>268</v>
      </c>
      <c r="I25" s="290" t="s">
        <v>216</v>
      </c>
      <c r="J25" s="290" t="s">
        <v>269</v>
      </c>
      <c r="K25" s="290" t="s">
        <v>41</v>
      </c>
      <c r="L25" s="289"/>
    </row>
    <row r="26" spans="1:12" ht="15" x14ac:dyDescent="0.25">
      <c r="A26" s="10" t="s">
        <v>66</v>
      </c>
      <c r="C26" s="9" t="s">
        <v>29</v>
      </c>
      <c r="D26" s="9"/>
      <c r="E26" s="7" t="str">
        <f t="shared" si="0"/>
        <v>DCCH Center for Children &amp; Families for Campbell</v>
      </c>
      <c r="F26" s="304" t="s">
        <v>270</v>
      </c>
      <c r="G26" s="292" t="s">
        <v>271</v>
      </c>
      <c r="H26" s="291" t="s">
        <v>269</v>
      </c>
      <c r="I26" s="290" t="s">
        <v>211</v>
      </c>
      <c r="J26" s="290" t="s">
        <v>269</v>
      </c>
      <c r="K26" s="290" t="s">
        <v>42</v>
      </c>
      <c r="L26" s="289"/>
    </row>
    <row r="27" spans="1:12" ht="15" x14ac:dyDescent="0.25">
      <c r="A27" s="12" t="s">
        <v>21</v>
      </c>
      <c r="B27" s="22"/>
      <c r="C27" s="13" t="s">
        <v>44</v>
      </c>
      <c r="D27" s="298"/>
      <c r="E27" s="7" t="str">
        <f t="shared" si="0"/>
        <v>DCCH Center for Children &amp; Families for Kenton</v>
      </c>
      <c r="F27" s="304" t="s">
        <v>272</v>
      </c>
      <c r="G27" s="292">
        <v>9361</v>
      </c>
      <c r="H27" s="291" t="s">
        <v>268</v>
      </c>
      <c r="I27" s="290" t="s">
        <v>273</v>
      </c>
      <c r="J27" s="290" t="s">
        <v>269</v>
      </c>
      <c r="K27" s="290" t="s">
        <v>43</v>
      </c>
      <c r="L27" s="289"/>
    </row>
    <row r="28" spans="1:12" ht="15.75" x14ac:dyDescent="0.25">
      <c r="A28" s="12" t="s">
        <v>22</v>
      </c>
      <c r="B28" s="4"/>
      <c r="C28" s="7" t="s">
        <v>28</v>
      </c>
      <c r="D28" s="299"/>
      <c r="E28" s="7" t="str">
        <f t="shared" si="0"/>
        <v>Emergency Shelter of NKY for Boone</v>
      </c>
      <c r="F28" s="304" t="s">
        <v>274</v>
      </c>
      <c r="G28" s="292">
        <v>15203</v>
      </c>
      <c r="H28" s="290" t="s">
        <v>275</v>
      </c>
      <c r="I28" s="290" t="s">
        <v>216</v>
      </c>
      <c r="J28" s="290" t="s">
        <v>276</v>
      </c>
      <c r="K28" s="290" t="s">
        <v>41</v>
      </c>
      <c r="L28" s="289"/>
    </row>
    <row r="29" spans="1:12" ht="15" x14ac:dyDescent="0.25">
      <c r="A29" s="11" t="s">
        <v>23</v>
      </c>
      <c r="B29" s="23"/>
      <c r="C29" s="7" t="s">
        <v>26</v>
      </c>
      <c r="D29" s="299"/>
      <c r="E29" s="7" t="str">
        <f t="shared" si="0"/>
        <v>Emergency Shelter of NKY for Campbell</v>
      </c>
      <c r="F29" s="304" t="s">
        <v>277</v>
      </c>
      <c r="G29" s="292" t="s">
        <v>278</v>
      </c>
      <c r="H29" s="291" t="s">
        <v>276</v>
      </c>
      <c r="I29" s="290" t="s">
        <v>211</v>
      </c>
      <c r="J29" s="291" t="s">
        <v>276</v>
      </c>
      <c r="K29" s="290" t="s">
        <v>42</v>
      </c>
      <c r="L29" s="289"/>
    </row>
    <row r="30" spans="1:12" ht="15" x14ac:dyDescent="0.25">
      <c r="A30" s="11" t="s">
        <v>51</v>
      </c>
      <c r="B30" s="23"/>
      <c r="C30" s="7" t="s">
        <v>27</v>
      </c>
      <c r="D30" s="299"/>
      <c r="E30" s="7" t="str">
        <f t="shared" si="0"/>
        <v>Faith Community Pharmacy for Boone</v>
      </c>
      <c r="F30" s="305" t="s">
        <v>279</v>
      </c>
      <c r="G30" s="296">
        <v>10550</v>
      </c>
      <c r="H30" s="290" t="s">
        <v>280</v>
      </c>
      <c r="I30" s="290" t="s">
        <v>216</v>
      </c>
      <c r="J30" s="290" t="s">
        <v>281</v>
      </c>
      <c r="K30" s="290" t="s">
        <v>41</v>
      </c>
      <c r="L30" s="289"/>
    </row>
    <row r="31" spans="1:12" ht="15" x14ac:dyDescent="0.25">
      <c r="A31" s="14" t="s">
        <v>49</v>
      </c>
      <c r="B31" s="21"/>
      <c r="E31" s="7" t="str">
        <f t="shared" si="0"/>
        <v>Faith Community Pharmacy for Boone</v>
      </c>
      <c r="F31" s="304" t="s">
        <v>282</v>
      </c>
      <c r="G31" s="292">
        <v>10550</v>
      </c>
      <c r="H31" s="291" t="s">
        <v>283</v>
      </c>
      <c r="I31" s="290" t="s">
        <v>266</v>
      </c>
      <c r="J31" s="290" t="s">
        <v>281</v>
      </c>
      <c r="K31" s="290" t="s">
        <v>41</v>
      </c>
      <c r="L31" s="289"/>
    </row>
    <row r="32" spans="1:12" ht="15" x14ac:dyDescent="0.25">
      <c r="A32" s="265" t="s">
        <v>199</v>
      </c>
      <c r="E32" s="7" t="str">
        <f t="shared" si="0"/>
        <v>Faith Community Pharmacy for Campbell</v>
      </c>
      <c r="F32" s="304" t="s">
        <v>284</v>
      </c>
      <c r="G32" s="292" t="s">
        <v>285</v>
      </c>
      <c r="H32" s="291" t="s">
        <v>281</v>
      </c>
      <c r="I32" s="290" t="s">
        <v>211</v>
      </c>
      <c r="J32" s="290" t="s">
        <v>281</v>
      </c>
      <c r="K32" s="290" t="s">
        <v>42</v>
      </c>
      <c r="L32" s="289"/>
    </row>
    <row r="33" spans="1:12" ht="15" x14ac:dyDescent="0.25">
      <c r="A33" s="14"/>
      <c r="C33" s="35" t="s">
        <v>198</v>
      </c>
      <c r="D33" s="35"/>
      <c r="E33" s="7" t="str">
        <f t="shared" si="0"/>
        <v>Faith Community Pharmacy for Kenton</v>
      </c>
      <c r="F33" s="304" t="s">
        <v>286</v>
      </c>
      <c r="G33" s="292">
        <v>9440.1</v>
      </c>
      <c r="H33" s="290" t="s">
        <v>287</v>
      </c>
      <c r="I33" s="292" t="s">
        <v>288</v>
      </c>
      <c r="J33" s="290" t="s">
        <v>281</v>
      </c>
      <c r="K33" s="290" t="s">
        <v>43</v>
      </c>
      <c r="L33" s="289"/>
    </row>
    <row r="34" spans="1:12" ht="15" x14ac:dyDescent="0.25">
      <c r="C34" s="38" t="s">
        <v>91</v>
      </c>
      <c r="D34" s="38"/>
      <c r="E34" s="7" t="str">
        <f t="shared" si="0"/>
        <v>Faith Community Pharmacy for Kenton</v>
      </c>
      <c r="F34" s="304" t="s">
        <v>289</v>
      </c>
      <c r="G34" s="292">
        <v>9440</v>
      </c>
      <c r="H34" s="290" t="s">
        <v>290</v>
      </c>
      <c r="I34" s="290" t="s">
        <v>291</v>
      </c>
      <c r="J34" s="290" t="s">
        <v>281</v>
      </c>
      <c r="K34" s="290" t="s">
        <v>43</v>
      </c>
      <c r="L34" s="289"/>
    </row>
    <row r="35" spans="1:12" ht="15" x14ac:dyDescent="0.25">
      <c r="A35" s="35" t="s">
        <v>197</v>
      </c>
      <c r="C35" s="36" t="s">
        <v>85</v>
      </c>
      <c r="D35" s="233"/>
      <c r="E35" s="7" t="str">
        <f t="shared" si="0"/>
        <v>Families Matter, Inc. for Boone</v>
      </c>
      <c r="F35" s="304" t="s">
        <v>292</v>
      </c>
      <c r="G35" s="292">
        <v>16144</v>
      </c>
      <c r="H35" s="291" t="s">
        <v>293</v>
      </c>
      <c r="I35" s="290" t="s">
        <v>216</v>
      </c>
      <c r="J35" s="290" t="s">
        <v>488</v>
      </c>
      <c r="K35" s="290" t="s">
        <v>41</v>
      </c>
      <c r="L35" s="289"/>
    </row>
    <row r="36" spans="1:12" ht="15.75" x14ac:dyDescent="0.25">
      <c r="A36" s="38" t="s">
        <v>91</v>
      </c>
      <c r="C36" s="36" t="s">
        <v>83</v>
      </c>
      <c r="D36" s="233"/>
      <c r="E36" s="7" t="str">
        <f t="shared" si="0"/>
        <v>Families Matter, Inc. for Kenton</v>
      </c>
      <c r="F36" s="304" t="s">
        <v>487</v>
      </c>
      <c r="G36" s="292">
        <v>11106</v>
      </c>
      <c r="H36" s="291" t="s">
        <v>294</v>
      </c>
      <c r="I36" s="314" t="s">
        <v>486</v>
      </c>
      <c r="J36" s="290" t="s">
        <v>488</v>
      </c>
      <c r="K36" s="290" t="s">
        <v>43</v>
      </c>
      <c r="L36" s="289"/>
    </row>
    <row r="37" spans="1:12" ht="15" x14ac:dyDescent="0.25">
      <c r="A37" s="37">
        <v>2012</v>
      </c>
      <c r="C37" s="36" t="s">
        <v>84</v>
      </c>
      <c r="D37" s="233"/>
      <c r="E37" s="7" t="str">
        <f t="shared" si="0"/>
        <v>Family Nurturing Center for Boone</v>
      </c>
      <c r="F37" s="304" t="s">
        <v>295</v>
      </c>
      <c r="G37" s="292">
        <v>3061</v>
      </c>
      <c r="H37" s="291" t="s">
        <v>296</v>
      </c>
      <c r="I37" s="290" t="s">
        <v>216</v>
      </c>
      <c r="J37" s="290" t="s">
        <v>297</v>
      </c>
      <c r="K37" s="290" t="s">
        <v>41</v>
      </c>
      <c r="L37" s="289"/>
    </row>
    <row r="38" spans="1:12" x14ac:dyDescent="0.3">
      <c r="A38" s="37">
        <v>2013</v>
      </c>
      <c r="C38" s="36" t="s">
        <v>67</v>
      </c>
      <c r="D38" s="233"/>
      <c r="E38" s="7" t="str">
        <f t="shared" si="0"/>
        <v>Family Nurturing Center for Campbell</v>
      </c>
      <c r="F38" s="304" t="s">
        <v>298</v>
      </c>
      <c r="G38" s="292" t="s">
        <v>299</v>
      </c>
      <c r="H38" s="290" t="s">
        <v>297</v>
      </c>
      <c r="I38" s="290" t="s">
        <v>211</v>
      </c>
      <c r="J38" s="290" t="s">
        <v>297</v>
      </c>
      <c r="K38" s="290" t="s">
        <v>42</v>
      </c>
      <c r="L38" s="289"/>
    </row>
    <row r="39" spans="1:12" x14ac:dyDescent="0.3">
      <c r="A39" s="37">
        <v>2014</v>
      </c>
      <c r="C39" s="36" t="s">
        <v>86</v>
      </c>
      <c r="D39" s="233"/>
      <c r="E39" s="7" t="str">
        <f t="shared" si="0"/>
        <v>Family Nurturing Center for Kenton</v>
      </c>
      <c r="F39" s="304" t="s">
        <v>300</v>
      </c>
      <c r="G39" s="292">
        <v>1574</v>
      </c>
      <c r="H39" s="291" t="s">
        <v>296</v>
      </c>
      <c r="I39" s="290" t="s">
        <v>301</v>
      </c>
      <c r="J39" s="290" t="s">
        <v>297</v>
      </c>
      <c r="K39" s="290" t="s">
        <v>43</v>
      </c>
      <c r="L39" s="289"/>
    </row>
    <row r="40" spans="1:12" x14ac:dyDescent="0.3">
      <c r="A40" s="37">
        <v>2015</v>
      </c>
      <c r="C40" s="36" t="s">
        <v>87</v>
      </c>
      <c r="D40" s="233"/>
      <c r="E40" s="7" t="str">
        <f t="shared" si="0"/>
        <v>Florence Lions Club, Inc. for Boone</v>
      </c>
      <c r="F40" s="304" t="s">
        <v>302</v>
      </c>
      <c r="G40" s="292">
        <v>4784</v>
      </c>
      <c r="H40" s="290" t="s">
        <v>303</v>
      </c>
      <c r="I40" s="290" t="s">
        <v>266</v>
      </c>
      <c r="J40" s="290" t="s">
        <v>304</v>
      </c>
      <c r="K40" s="290" t="s">
        <v>41</v>
      </c>
      <c r="L40" s="289"/>
    </row>
    <row r="41" spans="1:12" x14ac:dyDescent="0.3">
      <c r="A41" s="37">
        <v>2016</v>
      </c>
      <c r="C41" s="36" t="s">
        <v>88</v>
      </c>
      <c r="D41" s="233"/>
      <c r="E41" s="7" t="str">
        <f t="shared" si="0"/>
        <v>Helping Hands NKY for Campbell</v>
      </c>
      <c r="F41" s="304" t="s">
        <v>305</v>
      </c>
      <c r="G41" s="292" t="s">
        <v>306</v>
      </c>
      <c r="H41" s="291" t="s">
        <v>307</v>
      </c>
      <c r="I41" s="290" t="s">
        <v>308</v>
      </c>
      <c r="J41" s="290" t="s">
        <v>307</v>
      </c>
      <c r="K41" s="290" t="s">
        <v>42</v>
      </c>
      <c r="L41" s="289"/>
    </row>
    <row r="42" spans="1:12" x14ac:dyDescent="0.3">
      <c r="A42" s="37">
        <v>2017</v>
      </c>
      <c r="C42" s="36" t="s">
        <v>89</v>
      </c>
      <c r="D42" s="233"/>
      <c r="E42" s="7" t="str">
        <f t="shared" si="0"/>
        <v>Holly Hill Children's Services for Boone</v>
      </c>
      <c r="F42" s="305" t="s">
        <v>309</v>
      </c>
      <c r="G42" s="292">
        <v>5811</v>
      </c>
      <c r="H42" s="291" t="s">
        <v>310</v>
      </c>
      <c r="I42" s="290" t="s">
        <v>216</v>
      </c>
      <c r="J42" s="290" t="s">
        <v>311</v>
      </c>
      <c r="K42" s="290" t="s">
        <v>41</v>
      </c>
      <c r="L42" s="289"/>
    </row>
    <row r="43" spans="1:12" x14ac:dyDescent="0.3">
      <c r="A43" s="37">
        <v>2018</v>
      </c>
      <c r="C43" s="36" t="s">
        <v>90</v>
      </c>
      <c r="D43" s="233"/>
      <c r="E43" s="7" t="str">
        <f t="shared" si="0"/>
        <v>Holly Hill Children's Services for Campbell</v>
      </c>
      <c r="F43" s="304" t="s">
        <v>312</v>
      </c>
      <c r="G43" s="292" t="s">
        <v>313</v>
      </c>
      <c r="H43" s="291" t="s">
        <v>311</v>
      </c>
      <c r="I43" s="290" t="s">
        <v>211</v>
      </c>
      <c r="J43" s="290" t="s">
        <v>311</v>
      </c>
      <c r="K43" s="290" t="s">
        <v>42</v>
      </c>
      <c r="L43" s="289"/>
    </row>
    <row r="44" spans="1:12" x14ac:dyDescent="0.3">
      <c r="A44" s="37">
        <v>2019</v>
      </c>
      <c r="E44" s="7" t="str">
        <f t="shared" si="0"/>
        <v>Holly Hill Children's Services for Kenton</v>
      </c>
      <c r="F44" s="304" t="s">
        <v>314</v>
      </c>
      <c r="G44" s="292">
        <v>2997</v>
      </c>
      <c r="H44" s="290" t="s">
        <v>310</v>
      </c>
      <c r="I44" s="290" t="s">
        <v>315</v>
      </c>
      <c r="J44" s="290" t="s">
        <v>311</v>
      </c>
      <c r="K44" s="290" t="s">
        <v>43</v>
      </c>
      <c r="L44" s="289"/>
    </row>
    <row r="45" spans="1:12" x14ac:dyDescent="0.3">
      <c r="A45" s="37">
        <v>2020</v>
      </c>
      <c r="E45" s="7" t="str">
        <f t="shared" si="0"/>
        <v>KQM, Inc. dba Visiting Angels for Boone</v>
      </c>
      <c r="F45" s="304" t="s">
        <v>316</v>
      </c>
      <c r="G45" s="292">
        <v>10694</v>
      </c>
      <c r="H45" s="291" t="s">
        <v>317</v>
      </c>
      <c r="I45" s="290" t="s">
        <v>266</v>
      </c>
      <c r="J45" s="290" t="s">
        <v>318</v>
      </c>
      <c r="K45" s="290" t="s">
        <v>41</v>
      </c>
      <c r="L45" s="289"/>
    </row>
    <row r="46" spans="1:12" x14ac:dyDescent="0.3">
      <c r="A46" s="36" t="s">
        <v>85</v>
      </c>
      <c r="C46" s="35" t="s">
        <v>187</v>
      </c>
      <c r="D46" s="35"/>
      <c r="E46" s="7" t="str">
        <f t="shared" si="0"/>
        <v>KQM, Inc. dba Visiting Angels for Campbell</v>
      </c>
      <c r="F46" s="304" t="s">
        <v>319</v>
      </c>
      <c r="G46" s="292" t="s">
        <v>320</v>
      </c>
      <c r="H46" s="291" t="s">
        <v>318</v>
      </c>
      <c r="I46" s="290" t="s">
        <v>308</v>
      </c>
      <c r="J46" s="290" t="s">
        <v>318</v>
      </c>
      <c r="K46" s="290" t="s">
        <v>42</v>
      </c>
      <c r="L46" s="289"/>
    </row>
    <row r="47" spans="1:12" x14ac:dyDescent="0.3">
      <c r="A47" s="36" t="s">
        <v>83</v>
      </c>
      <c r="C47" s="37">
        <v>17</v>
      </c>
      <c r="D47" s="300"/>
      <c r="E47" s="7" t="str">
        <f t="shared" si="0"/>
        <v>KQM, Inc. dba Visiting Angels for Kenton</v>
      </c>
      <c r="F47" s="304" t="s">
        <v>321</v>
      </c>
      <c r="G47" s="292">
        <v>8866</v>
      </c>
      <c r="H47" s="291" t="s">
        <v>317</v>
      </c>
      <c r="I47" s="290" t="s">
        <v>322</v>
      </c>
      <c r="J47" s="290" t="s">
        <v>318</v>
      </c>
      <c r="K47" s="290" t="s">
        <v>43</v>
      </c>
      <c r="L47" s="289"/>
    </row>
    <row r="48" spans="1:12" x14ac:dyDescent="0.3">
      <c r="A48" s="36" t="s">
        <v>84</v>
      </c>
      <c r="C48" s="37">
        <v>18</v>
      </c>
      <c r="D48" s="300"/>
      <c r="E48" s="7" t="str">
        <f t="shared" si="0"/>
        <v>Legal Aid of the Bluegrass for Boone</v>
      </c>
      <c r="F48" s="304" t="s">
        <v>323</v>
      </c>
      <c r="G48" s="292">
        <v>10558</v>
      </c>
      <c r="H48" s="291" t="s">
        <v>324</v>
      </c>
      <c r="I48" s="290" t="s">
        <v>266</v>
      </c>
      <c r="J48" s="290" t="s">
        <v>325</v>
      </c>
      <c r="K48" s="290" t="s">
        <v>41</v>
      </c>
      <c r="L48" s="289"/>
    </row>
    <row r="49" spans="1:12" x14ac:dyDescent="0.3">
      <c r="A49" s="36" t="s">
        <v>67</v>
      </c>
      <c r="C49" s="37">
        <v>19</v>
      </c>
      <c r="D49" s="300"/>
      <c r="E49" s="7" t="str">
        <f t="shared" si="0"/>
        <v>Legal Aid of the Bluegrass for Campbell</v>
      </c>
      <c r="F49" s="304" t="s">
        <v>326</v>
      </c>
      <c r="G49" s="292" t="s">
        <v>327</v>
      </c>
      <c r="H49" s="291" t="s">
        <v>325</v>
      </c>
      <c r="I49" s="290" t="s">
        <v>308</v>
      </c>
      <c r="J49" s="290" t="s">
        <v>325</v>
      </c>
      <c r="K49" s="290" t="s">
        <v>42</v>
      </c>
      <c r="L49" s="289"/>
    </row>
    <row r="50" spans="1:12" x14ac:dyDescent="0.3">
      <c r="A50" s="36" t="s">
        <v>86</v>
      </c>
      <c r="C50" s="37">
        <v>20</v>
      </c>
      <c r="D50" s="300"/>
      <c r="E50" s="7" t="str">
        <f t="shared" si="0"/>
        <v>Legal Aid of the Bluegrass for Kenton</v>
      </c>
      <c r="F50" s="304" t="s">
        <v>328</v>
      </c>
      <c r="G50" s="292">
        <v>4502</v>
      </c>
      <c r="H50" s="290" t="s">
        <v>324</v>
      </c>
      <c r="I50" s="292" t="s">
        <v>329</v>
      </c>
      <c r="J50" s="290" t="s">
        <v>325</v>
      </c>
      <c r="K50" s="290" t="s">
        <v>43</v>
      </c>
      <c r="L50" s="289"/>
    </row>
    <row r="51" spans="1:12" x14ac:dyDescent="0.3">
      <c r="A51" s="36" t="s">
        <v>87</v>
      </c>
      <c r="C51" s="37">
        <v>21</v>
      </c>
      <c r="D51" s="300"/>
      <c r="E51" s="7" t="str">
        <f t="shared" si="0"/>
        <v>Lifeline Homecare Inc. for Campbell</v>
      </c>
      <c r="F51" s="304" t="s">
        <v>330</v>
      </c>
      <c r="G51" s="292" t="s">
        <v>331</v>
      </c>
      <c r="H51" s="291" t="s">
        <v>332</v>
      </c>
      <c r="I51" s="290" t="s">
        <v>308</v>
      </c>
      <c r="J51" s="290" t="s">
        <v>332</v>
      </c>
      <c r="K51" s="290" t="s">
        <v>42</v>
      </c>
      <c r="L51" s="289"/>
    </row>
    <row r="52" spans="1:12" x14ac:dyDescent="0.3">
      <c r="A52" s="36" t="s">
        <v>88</v>
      </c>
      <c r="C52" s="37">
        <v>22</v>
      </c>
      <c r="D52" s="300"/>
      <c r="E52" s="7" t="str">
        <f t="shared" si="0"/>
        <v>Lifeline Homecare Inc. for Kenton</v>
      </c>
      <c r="F52" s="305" t="s">
        <v>333</v>
      </c>
      <c r="G52" s="292">
        <v>5701</v>
      </c>
      <c r="H52" s="291" t="s">
        <v>334</v>
      </c>
      <c r="I52" s="290" t="s">
        <v>335</v>
      </c>
      <c r="J52" s="290" t="s">
        <v>332</v>
      </c>
      <c r="K52" s="290" t="s">
        <v>43</v>
      </c>
      <c r="L52" s="289"/>
    </row>
    <row r="53" spans="1:12" x14ac:dyDescent="0.3">
      <c r="A53" s="36" t="s">
        <v>89</v>
      </c>
      <c r="C53" s="37">
        <v>23</v>
      </c>
      <c r="D53" s="300"/>
      <c r="E53" s="7" t="str">
        <f t="shared" si="0"/>
        <v>LifePoint Solutions for Campbell</v>
      </c>
      <c r="F53" s="304" t="s">
        <v>336</v>
      </c>
      <c r="G53" s="292" t="s">
        <v>337</v>
      </c>
      <c r="H53" s="290" t="s">
        <v>338</v>
      </c>
      <c r="I53" s="290" t="s">
        <v>211</v>
      </c>
      <c r="J53" s="290" t="s">
        <v>338</v>
      </c>
      <c r="K53" s="290" t="s">
        <v>42</v>
      </c>
      <c r="L53" s="289"/>
    </row>
    <row r="54" spans="1:12" x14ac:dyDescent="0.3">
      <c r="A54" s="36" t="s">
        <v>90</v>
      </c>
      <c r="B54" s="155"/>
      <c r="C54" s="37">
        <v>24</v>
      </c>
      <c r="D54" s="300"/>
      <c r="E54" s="7" t="str">
        <f t="shared" si="0"/>
        <v>Mental Health America of NKY and SW  for Boone</v>
      </c>
      <c r="F54" s="304" t="s">
        <v>339</v>
      </c>
      <c r="G54" s="292">
        <v>10540</v>
      </c>
      <c r="H54" s="291" t="s">
        <v>340</v>
      </c>
      <c r="I54" s="290" t="s">
        <v>216</v>
      </c>
      <c r="J54" s="290" t="s">
        <v>341</v>
      </c>
      <c r="K54" s="290" t="s">
        <v>41</v>
      </c>
      <c r="L54" s="289"/>
    </row>
    <row r="55" spans="1:12" x14ac:dyDescent="0.3">
      <c r="C55" s="37">
        <v>25</v>
      </c>
      <c r="D55" s="300"/>
      <c r="E55" s="7" t="str">
        <f t="shared" si="0"/>
        <v>Mental Health America of NKY and SW  for Campbell</v>
      </c>
      <c r="F55" s="304" t="s">
        <v>342</v>
      </c>
      <c r="G55" s="292" t="s">
        <v>343</v>
      </c>
      <c r="H55" s="291" t="s">
        <v>341</v>
      </c>
      <c r="I55" s="290" t="s">
        <v>211</v>
      </c>
      <c r="J55" s="290" t="s">
        <v>341</v>
      </c>
      <c r="K55" s="290" t="s">
        <v>42</v>
      </c>
      <c r="L55" s="289"/>
    </row>
    <row r="56" spans="1:12" x14ac:dyDescent="0.3">
      <c r="A56" s="155" t="s">
        <v>496</v>
      </c>
      <c r="E56" s="7" t="str">
        <f t="shared" si="0"/>
        <v>Mental Health America of NKY and SW  for Kenton</v>
      </c>
      <c r="F56" s="304" t="s">
        <v>344</v>
      </c>
      <c r="G56" s="292">
        <v>2140</v>
      </c>
      <c r="H56" s="290" t="s">
        <v>340</v>
      </c>
      <c r="I56" s="290" t="s">
        <v>345</v>
      </c>
      <c r="J56" s="290" t="s">
        <v>341</v>
      </c>
      <c r="K56" s="290" t="s">
        <v>43</v>
      </c>
      <c r="L56" s="289"/>
    </row>
    <row r="57" spans="1:12" x14ac:dyDescent="0.3">
      <c r="A57" s="37" t="s">
        <v>166</v>
      </c>
      <c r="E57" s="7" t="str">
        <f t="shared" si="0"/>
        <v>Mentoring Plus, Inc. for Campbell</v>
      </c>
      <c r="F57" s="304" t="s">
        <v>346</v>
      </c>
      <c r="G57" s="292" t="s">
        <v>347</v>
      </c>
      <c r="H57" s="291" t="s">
        <v>163</v>
      </c>
      <c r="I57" s="290" t="s">
        <v>211</v>
      </c>
      <c r="J57" s="290" t="s">
        <v>163</v>
      </c>
      <c r="K57" s="290" t="s">
        <v>42</v>
      </c>
      <c r="L57" s="289"/>
    </row>
    <row r="58" spans="1:12" x14ac:dyDescent="0.3">
      <c r="A58" s="14" t="s">
        <v>501</v>
      </c>
      <c r="E58" s="7" t="str">
        <f t="shared" si="0"/>
        <v>New Perceptions for Boone</v>
      </c>
      <c r="F58" s="304" t="s">
        <v>348</v>
      </c>
      <c r="G58" s="292">
        <v>10554</v>
      </c>
      <c r="H58" s="290" t="s">
        <v>349</v>
      </c>
      <c r="I58" s="290" t="s">
        <v>207</v>
      </c>
      <c r="J58" s="290" t="s">
        <v>350</v>
      </c>
      <c r="K58" s="290" t="s">
        <v>41</v>
      </c>
      <c r="L58" s="289"/>
    </row>
    <row r="59" spans="1:12" x14ac:dyDescent="0.3">
      <c r="A59" s="14" t="s">
        <v>490</v>
      </c>
      <c r="E59" s="7" t="str">
        <f t="shared" si="0"/>
        <v>New Perceptions for Campbell</v>
      </c>
      <c r="F59" s="304" t="s">
        <v>351</v>
      </c>
      <c r="G59" s="292" t="s">
        <v>352</v>
      </c>
      <c r="H59" s="290" t="s">
        <v>350</v>
      </c>
      <c r="I59" s="290" t="s">
        <v>211</v>
      </c>
      <c r="J59" s="290" t="s">
        <v>350</v>
      </c>
      <c r="K59" s="290" t="s">
        <v>42</v>
      </c>
      <c r="L59" s="289"/>
    </row>
    <row r="60" spans="1:12" x14ac:dyDescent="0.3">
      <c r="A60" s="14" t="s">
        <v>494</v>
      </c>
      <c r="E60" s="7" t="str">
        <f t="shared" si="0"/>
        <v>New Perceptions for Kenton</v>
      </c>
      <c r="F60" s="304" t="s">
        <v>353</v>
      </c>
      <c r="G60" s="292">
        <v>2241</v>
      </c>
      <c r="H60" s="291" t="s">
        <v>349</v>
      </c>
      <c r="I60" s="290" t="s">
        <v>354</v>
      </c>
      <c r="J60" s="290" t="s">
        <v>350</v>
      </c>
      <c r="K60" s="290" t="s">
        <v>43</v>
      </c>
      <c r="L60" s="289"/>
    </row>
    <row r="61" spans="1:12" x14ac:dyDescent="0.3">
      <c r="A61" s="14" t="s">
        <v>502</v>
      </c>
      <c r="E61" s="7" t="str">
        <f t="shared" si="0"/>
        <v>NK Management for Boone</v>
      </c>
      <c r="F61" s="304" t="s">
        <v>355</v>
      </c>
      <c r="G61" s="292">
        <v>14257</v>
      </c>
      <c r="H61" s="291" t="s">
        <v>356</v>
      </c>
      <c r="I61" s="290" t="s">
        <v>216</v>
      </c>
      <c r="J61" s="290" t="s">
        <v>357</v>
      </c>
      <c r="K61" s="290" t="s">
        <v>41</v>
      </c>
      <c r="L61" s="289"/>
    </row>
    <row r="62" spans="1:12" x14ac:dyDescent="0.3">
      <c r="A62" s="14" t="s">
        <v>503</v>
      </c>
      <c r="E62" s="7" t="str">
        <f t="shared" si="0"/>
        <v>NK Management for Boone</v>
      </c>
      <c r="F62" s="304" t="s">
        <v>358</v>
      </c>
      <c r="G62" s="292">
        <v>14257</v>
      </c>
      <c r="H62" s="290" t="s">
        <v>359</v>
      </c>
      <c r="I62" s="290" t="s">
        <v>266</v>
      </c>
      <c r="J62" s="290" t="s">
        <v>357</v>
      </c>
      <c r="K62" s="290" t="s">
        <v>41</v>
      </c>
      <c r="L62" s="289"/>
    </row>
    <row r="63" spans="1:12" x14ac:dyDescent="0.3">
      <c r="A63" s="14" t="s">
        <v>491</v>
      </c>
      <c r="E63" s="7" t="str">
        <f t="shared" si="0"/>
        <v>NKADD for Boone</v>
      </c>
      <c r="F63" s="304" t="s">
        <v>360</v>
      </c>
      <c r="G63" s="292">
        <v>1724</v>
      </c>
      <c r="H63" s="291" t="s">
        <v>361</v>
      </c>
      <c r="I63" s="290" t="s">
        <v>266</v>
      </c>
      <c r="J63" s="290" t="s">
        <v>362</v>
      </c>
      <c r="K63" s="290" t="s">
        <v>41</v>
      </c>
      <c r="L63" s="289"/>
    </row>
    <row r="64" spans="1:12" x14ac:dyDescent="0.3">
      <c r="A64" s="14" t="s">
        <v>162</v>
      </c>
      <c r="E64" s="7" t="str">
        <f t="shared" si="0"/>
        <v>NKADD for Campbell</v>
      </c>
      <c r="F64" s="304" t="s">
        <v>363</v>
      </c>
      <c r="G64" s="292" t="s">
        <v>364</v>
      </c>
      <c r="H64" s="291" t="s">
        <v>362</v>
      </c>
      <c r="I64" s="290" t="s">
        <v>308</v>
      </c>
      <c r="J64" s="290" t="s">
        <v>362</v>
      </c>
      <c r="K64" s="290" t="s">
        <v>42</v>
      </c>
      <c r="L64" s="289"/>
    </row>
    <row r="65" spans="1:12" x14ac:dyDescent="0.3">
      <c r="A65" s="14" t="s">
        <v>504</v>
      </c>
      <c r="E65" s="7" t="str">
        <f t="shared" si="0"/>
        <v>NKADD for Kenton</v>
      </c>
      <c r="F65" s="304" t="s">
        <v>365</v>
      </c>
      <c r="G65" s="292">
        <v>2263</v>
      </c>
      <c r="H65" s="291" t="s">
        <v>361</v>
      </c>
      <c r="I65" s="290" t="s">
        <v>366</v>
      </c>
      <c r="J65" s="290" t="s">
        <v>362</v>
      </c>
      <c r="K65" s="290" t="s">
        <v>43</v>
      </c>
      <c r="L65" s="289"/>
    </row>
    <row r="66" spans="1:12" x14ac:dyDescent="0.3">
      <c r="A66" s="14" t="s">
        <v>183</v>
      </c>
      <c r="E66" s="7" t="str">
        <f t="shared" si="0"/>
        <v>NKY Regional Mental Health Court for Boone</v>
      </c>
      <c r="F66" s="304" t="s">
        <v>367</v>
      </c>
      <c r="G66" s="292">
        <v>14339</v>
      </c>
      <c r="H66" s="290" t="s">
        <v>368</v>
      </c>
      <c r="I66" s="290" t="s">
        <v>216</v>
      </c>
      <c r="J66" s="290" t="s">
        <v>369</v>
      </c>
      <c r="K66" s="290" t="s">
        <v>41</v>
      </c>
      <c r="L66" s="289"/>
    </row>
    <row r="67" spans="1:12" x14ac:dyDescent="0.3">
      <c r="A67" s="14" t="s">
        <v>505</v>
      </c>
      <c r="E67" s="7" t="str">
        <f t="shared" si="0"/>
        <v>NKY Regional Mental Health Court for Campbell</v>
      </c>
      <c r="F67" s="304" t="s">
        <v>370</v>
      </c>
      <c r="G67" s="292" t="s">
        <v>371</v>
      </c>
      <c r="H67" s="291" t="s">
        <v>369</v>
      </c>
      <c r="I67" s="290" t="s">
        <v>211</v>
      </c>
      <c r="J67" s="290" t="s">
        <v>369</v>
      </c>
      <c r="K67" s="290" t="s">
        <v>42</v>
      </c>
      <c r="L67" s="289"/>
    </row>
    <row r="68" spans="1:12" x14ac:dyDescent="0.3">
      <c r="A68" s="14" t="s">
        <v>492</v>
      </c>
      <c r="E68" s="7" t="str">
        <f t="shared" ref="E68:E110" si="1">+J68&amp;" for "&amp;+K68</f>
        <v>NKY Regional Mental Health Court for Kenton</v>
      </c>
      <c r="F68" s="304" t="s">
        <v>372</v>
      </c>
      <c r="G68" s="292">
        <v>10228</v>
      </c>
      <c r="H68" s="290" t="s">
        <v>368</v>
      </c>
      <c r="I68" s="290" t="s">
        <v>373</v>
      </c>
      <c r="J68" s="290" t="s">
        <v>369</v>
      </c>
      <c r="K68" s="290" t="s">
        <v>43</v>
      </c>
      <c r="L68" s="289"/>
    </row>
    <row r="69" spans="1:12" x14ac:dyDescent="0.3">
      <c r="A69" s="14" t="s">
        <v>506</v>
      </c>
      <c r="E69" s="7" t="str">
        <f t="shared" si="1"/>
        <v>Northern Kentucky Children's Advocacy Center for Boone</v>
      </c>
      <c r="F69" s="304" t="s">
        <v>374</v>
      </c>
      <c r="G69" s="292">
        <v>13627</v>
      </c>
      <c r="H69" s="291" t="s">
        <v>375</v>
      </c>
      <c r="I69" s="290" t="s">
        <v>216</v>
      </c>
      <c r="J69" s="290" t="s">
        <v>376</v>
      </c>
      <c r="K69" s="290" t="s">
        <v>41</v>
      </c>
      <c r="L69" s="289"/>
    </row>
    <row r="70" spans="1:12" x14ac:dyDescent="0.3">
      <c r="A70" s="14" t="s">
        <v>164</v>
      </c>
      <c r="E70" s="7" t="str">
        <f t="shared" si="1"/>
        <v>Northern Kentucky Children's Advocacy Center for Campbell</v>
      </c>
      <c r="F70" s="304" t="s">
        <v>377</v>
      </c>
      <c r="G70" s="292" t="s">
        <v>378</v>
      </c>
      <c r="H70" s="290" t="s">
        <v>376</v>
      </c>
      <c r="I70" s="290" t="s">
        <v>211</v>
      </c>
      <c r="J70" s="290" t="s">
        <v>376</v>
      </c>
      <c r="K70" s="290" t="s">
        <v>42</v>
      </c>
      <c r="L70" s="289"/>
    </row>
    <row r="71" spans="1:12" x14ac:dyDescent="0.3">
      <c r="A71" s="14" t="s">
        <v>493</v>
      </c>
      <c r="E71" s="7" t="str">
        <f t="shared" si="1"/>
        <v>Northern Kentucky Children's Advocacy Center for Kenton</v>
      </c>
      <c r="F71" s="304" t="s">
        <v>379</v>
      </c>
      <c r="G71" s="292">
        <v>9482</v>
      </c>
      <c r="H71" s="291" t="s">
        <v>380</v>
      </c>
      <c r="I71" s="290" t="s">
        <v>381</v>
      </c>
      <c r="J71" s="290" t="s">
        <v>376</v>
      </c>
      <c r="K71" s="290" t="s">
        <v>43</v>
      </c>
      <c r="L71" s="289"/>
    </row>
    <row r="72" spans="1:12" x14ac:dyDescent="0.3">
      <c r="A72" s="14" t="s">
        <v>507</v>
      </c>
      <c r="E72" s="7" t="str">
        <f t="shared" si="1"/>
        <v>Northern Kentucky Community Action Commission for Boone</v>
      </c>
      <c r="F72" s="304" t="s">
        <v>382</v>
      </c>
      <c r="G72" s="292">
        <v>3278</v>
      </c>
      <c r="H72" s="291" t="s">
        <v>383</v>
      </c>
      <c r="I72" s="290" t="s">
        <v>266</v>
      </c>
      <c r="J72" s="290" t="s">
        <v>384</v>
      </c>
      <c r="K72" s="290" t="s">
        <v>41</v>
      </c>
      <c r="L72" s="289"/>
    </row>
    <row r="73" spans="1:12" x14ac:dyDescent="0.3">
      <c r="A73" s="14" t="s">
        <v>508</v>
      </c>
      <c r="E73" s="7" t="str">
        <f t="shared" si="1"/>
        <v>Northern Kentucky Community Action Commission for Campbell</v>
      </c>
      <c r="F73" s="304" t="s">
        <v>385</v>
      </c>
      <c r="G73" s="292" t="s">
        <v>386</v>
      </c>
      <c r="H73" s="291" t="s">
        <v>384</v>
      </c>
      <c r="I73" s="290" t="s">
        <v>308</v>
      </c>
      <c r="J73" s="290" t="s">
        <v>384</v>
      </c>
      <c r="K73" s="290" t="s">
        <v>42</v>
      </c>
      <c r="L73" s="289"/>
    </row>
    <row r="74" spans="1:12" x14ac:dyDescent="0.3">
      <c r="A74" s="14" t="s">
        <v>165</v>
      </c>
      <c r="E74" s="7" t="str">
        <f t="shared" si="1"/>
        <v>Northern Kentucky Community Action Commission for Kenton</v>
      </c>
      <c r="F74" s="304" t="s">
        <v>387</v>
      </c>
      <c r="G74" s="292">
        <v>2269.1</v>
      </c>
      <c r="H74" s="290" t="s">
        <v>388</v>
      </c>
      <c r="I74" s="290" t="s">
        <v>389</v>
      </c>
      <c r="J74" s="290" t="s">
        <v>384</v>
      </c>
      <c r="K74" s="290" t="s">
        <v>43</v>
      </c>
      <c r="L74" s="289"/>
    </row>
    <row r="75" spans="1:12" x14ac:dyDescent="0.3">
      <c r="A75" s="14" t="s">
        <v>495</v>
      </c>
      <c r="E75" s="7" t="str">
        <f t="shared" si="1"/>
        <v>Northern Kentucky Community Action Commission for Kenton</v>
      </c>
      <c r="F75" s="304" t="s">
        <v>390</v>
      </c>
      <c r="G75" s="292">
        <v>2269</v>
      </c>
      <c r="H75" s="291" t="s">
        <v>383</v>
      </c>
      <c r="I75" s="290" t="s">
        <v>391</v>
      </c>
      <c r="J75" s="290" t="s">
        <v>384</v>
      </c>
      <c r="K75" s="290" t="s">
        <v>43</v>
      </c>
      <c r="L75" s="289"/>
    </row>
    <row r="76" spans="1:12" x14ac:dyDescent="0.3">
      <c r="A76" s="17">
        <f>COUNTA(A58:A75)</f>
        <v>18</v>
      </c>
      <c r="E76" s="7" t="str">
        <f t="shared" si="1"/>
        <v>NorthKey Community Care for Campbell</v>
      </c>
      <c r="F76" s="304" t="s">
        <v>392</v>
      </c>
      <c r="G76" s="292" t="s">
        <v>393</v>
      </c>
      <c r="H76" s="291" t="s">
        <v>394</v>
      </c>
      <c r="I76" s="290" t="s">
        <v>211</v>
      </c>
      <c r="J76" s="290" t="s">
        <v>394</v>
      </c>
      <c r="K76" s="290" t="s">
        <v>42</v>
      </c>
      <c r="L76" s="289"/>
    </row>
    <row r="77" spans="1:12" x14ac:dyDescent="0.3">
      <c r="A77" s="17"/>
      <c r="E77" s="7" t="str">
        <f t="shared" si="1"/>
        <v>People  Working Cooperatively for Boone</v>
      </c>
      <c r="F77" s="304" t="s">
        <v>395</v>
      </c>
      <c r="G77" s="292">
        <v>10562</v>
      </c>
      <c r="H77" s="291" t="s">
        <v>396</v>
      </c>
      <c r="I77" s="290" t="s">
        <v>266</v>
      </c>
      <c r="J77" s="290" t="s">
        <v>397</v>
      </c>
      <c r="K77" s="290" t="s">
        <v>41</v>
      </c>
      <c r="L77" s="289"/>
    </row>
    <row r="78" spans="1:12" x14ac:dyDescent="0.3">
      <c r="A78" s="17"/>
      <c r="E78" s="7" t="str">
        <f t="shared" si="1"/>
        <v>People Working Cooperatively, Inc. for Campbell</v>
      </c>
      <c r="F78" s="304" t="s">
        <v>398</v>
      </c>
      <c r="G78" s="292" t="s">
        <v>399</v>
      </c>
      <c r="H78" s="291" t="s">
        <v>400</v>
      </c>
      <c r="I78" s="290" t="s">
        <v>308</v>
      </c>
      <c r="J78" s="290" t="s">
        <v>400</v>
      </c>
      <c r="K78" s="290" t="s">
        <v>42</v>
      </c>
      <c r="L78" s="289"/>
    </row>
    <row r="79" spans="1:12" x14ac:dyDescent="0.3">
      <c r="A79" s="17"/>
      <c r="E79" s="7" t="str">
        <f t="shared" si="1"/>
        <v>R.C. Durr/YMCA of Greater Cincinnati for Boone</v>
      </c>
      <c r="F79" s="304" t="s">
        <v>401</v>
      </c>
      <c r="G79" s="292">
        <v>1870</v>
      </c>
      <c r="H79" s="291" t="s">
        <v>402</v>
      </c>
      <c r="I79" s="290" t="s">
        <v>266</v>
      </c>
      <c r="J79" s="290" t="s">
        <v>403</v>
      </c>
      <c r="K79" s="290" t="s">
        <v>41</v>
      </c>
      <c r="L79" s="289"/>
    </row>
    <row r="80" spans="1:12" x14ac:dyDescent="0.3">
      <c r="A80" s="17"/>
      <c r="E80" s="7" t="str">
        <f t="shared" si="1"/>
        <v>Redwood School &amp; Rehabilitation, Inc. for Boone</v>
      </c>
      <c r="F80" s="304" t="s">
        <v>404</v>
      </c>
      <c r="G80" s="292">
        <v>10553</v>
      </c>
      <c r="H80" s="291" t="s">
        <v>405</v>
      </c>
      <c r="I80" s="290" t="s">
        <v>207</v>
      </c>
      <c r="J80" s="290" t="s">
        <v>406</v>
      </c>
      <c r="K80" s="290" t="s">
        <v>41</v>
      </c>
      <c r="L80" s="289"/>
    </row>
    <row r="81" spans="1:12" x14ac:dyDescent="0.3">
      <c r="A81" s="17"/>
      <c r="E81" s="7" t="str">
        <f t="shared" si="1"/>
        <v>Redwood School &amp; Rehabilitation, Inc. for Campbell</v>
      </c>
      <c r="F81" s="304" t="s">
        <v>407</v>
      </c>
      <c r="G81" s="292" t="s">
        <v>408</v>
      </c>
      <c r="H81" s="291" t="s">
        <v>406</v>
      </c>
      <c r="I81" s="290" t="s">
        <v>211</v>
      </c>
      <c r="J81" s="290" t="s">
        <v>406</v>
      </c>
      <c r="K81" s="290" t="s">
        <v>42</v>
      </c>
      <c r="L81" s="289"/>
    </row>
    <row r="82" spans="1:12" x14ac:dyDescent="0.3">
      <c r="A82" s="17"/>
      <c r="E82" s="7" t="str">
        <f t="shared" si="1"/>
        <v>Redwood School &amp; Rehabilitation, Inc. for Kenton</v>
      </c>
      <c r="F82" s="304" t="s">
        <v>409</v>
      </c>
      <c r="G82" s="292">
        <v>2463</v>
      </c>
      <c r="H82" s="291" t="s">
        <v>405</v>
      </c>
      <c r="I82" s="290" t="s">
        <v>410</v>
      </c>
      <c r="J82" s="290" t="s">
        <v>406</v>
      </c>
      <c r="K82" s="290" t="s">
        <v>43</v>
      </c>
      <c r="L82" s="289"/>
    </row>
    <row r="83" spans="1:12" x14ac:dyDescent="0.3">
      <c r="A83" s="17"/>
      <c r="E83" s="7" t="str">
        <f t="shared" si="1"/>
        <v>Schwan's Home Service Inc. for Boone</v>
      </c>
      <c r="F83" s="304" t="s">
        <v>411</v>
      </c>
      <c r="G83" s="292">
        <v>12663</v>
      </c>
      <c r="H83" s="291" t="s">
        <v>412</v>
      </c>
      <c r="I83" s="290" t="s">
        <v>266</v>
      </c>
      <c r="J83" s="290" t="s">
        <v>413</v>
      </c>
      <c r="K83" s="290" t="s">
        <v>41</v>
      </c>
      <c r="L83" s="289"/>
    </row>
    <row r="84" spans="1:12" x14ac:dyDescent="0.3">
      <c r="A84" s="17"/>
      <c r="E84" s="7" t="str">
        <f t="shared" si="1"/>
        <v>Senior Services of NKY for Boone</v>
      </c>
      <c r="F84" s="304" t="s">
        <v>414</v>
      </c>
      <c r="G84" s="292">
        <v>10560</v>
      </c>
      <c r="H84" s="290" t="s">
        <v>415</v>
      </c>
      <c r="I84" s="290" t="s">
        <v>266</v>
      </c>
      <c r="J84" s="290" t="s">
        <v>416</v>
      </c>
      <c r="K84" s="290" t="s">
        <v>41</v>
      </c>
      <c r="L84" s="289"/>
    </row>
    <row r="85" spans="1:12" x14ac:dyDescent="0.3">
      <c r="A85" s="17"/>
      <c r="E85" s="7" t="str">
        <f t="shared" si="1"/>
        <v>Senior Services of NKY for Campbell</v>
      </c>
      <c r="F85" s="304" t="s">
        <v>417</v>
      </c>
      <c r="G85" s="292" t="s">
        <v>418</v>
      </c>
      <c r="H85" s="291" t="s">
        <v>416</v>
      </c>
      <c r="I85" s="290" t="s">
        <v>308</v>
      </c>
      <c r="J85" s="290" t="s">
        <v>416</v>
      </c>
      <c r="K85" s="290" t="s">
        <v>42</v>
      </c>
      <c r="L85" s="289"/>
    </row>
    <row r="86" spans="1:12" x14ac:dyDescent="0.3">
      <c r="A86" s="17"/>
      <c r="E86" s="7" t="str">
        <f t="shared" si="1"/>
        <v>Senior Services of NKY for Kenton</v>
      </c>
      <c r="F86" s="305" t="s">
        <v>419</v>
      </c>
      <c r="G86" s="296">
        <v>2562</v>
      </c>
      <c r="H86" s="290" t="s">
        <v>415</v>
      </c>
      <c r="I86" s="290" t="s">
        <v>420</v>
      </c>
      <c r="J86" s="290" t="s">
        <v>416</v>
      </c>
      <c r="K86" s="290" t="s">
        <v>43</v>
      </c>
      <c r="L86" s="289"/>
    </row>
    <row r="87" spans="1:12" x14ac:dyDescent="0.3">
      <c r="A87" s="17"/>
      <c r="E87" s="7" t="str">
        <f t="shared" si="1"/>
        <v>Success by Six for Boone</v>
      </c>
      <c r="F87" s="304" t="s">
        <v>421</v>
      </c>
      <c r="G87" s="292">
        <v>10072</v>
      </c>
      <c r="H87" s="291" t="s">
        <v>422</v>
      </c>
      <c r="I87" s="290" t="s">
        <v>207</v>
      </c>
      <c r="J87" s="290" t="s">
        <v>423</v>
      </c>
      <c r="K87" s="290" t="s">
        <v>41</v>
      </c>
      <c r="L87" s="289"/>
    </row>
    <row r="88" spans="1:12" x14ac:dyDescent="0.3">
      <c r="A88" s="17"/>
      <c r="E88" s="7" t="str">
        <f t="shared" si="1"/>
        <v>Sunrise Children's Services for Campbell</v>
      </c>
      <c r="F88" s="304" t="s">
        <v>424</v>
      </c>
      <c r="G88" s="292" t="s">
        <v>425</v>
      </c>
      <c r="H88" s="291" t="s">
        <v>426</v>
      </c>
      <c r="I88" s="290" t="s">
        <v>211</v>
      </c>
      <c r="J88" s="291" t="s">
        <v>426</v>
      </c>
      <c r="K88" s="290" t="s">
        <v>42</v>
      </c>
      <c r="L88" s="289"/>
    </row>
    <row r="89" spans="1:12" x14ac:dyDescent="0.3">
      <c r="A89" s="17"/>
      <c r="E89" s="7" t="str">
        <f t="shared" si="1"/>
        <v>Ten Ten Program for Boone</v>
      </c>
      <c r="F89" s="306" t="s">
        <v>484</v>
      </c>
      <c r="G89" s="5">
        <v>16375</v>
      </c>
      <c r="H89" s="291" t="s">
        <v>427</v>
      </c>
      <c r="I89" s="290" t="s">
        <v>428</v>
      </c>
      <c r="J89" s="290" t="s">
        <v>429</v>
      </c>
      <c r="K89" s="290" t="s">
        <v>41</v>
      </c>
      <c r="L89" s="289"/>
    </row>
    <row r="90" spans="1:12" x14ac:dyDescent="0.3">
      <c r="A90" s="17"/>
      <c r="E90" s="7" t="str">
        <f t="shared" si="1"/>
        <v>Ten Ten Program for Campbell</v>
      </c>
      <c r="F90" s="304" t="s">
        <v>430</v>
      </c>
      <c r="G90" s="292" t="s">
        <v>431</v>
      </c>
      <c r="H90" s="291" t="s">
        <v>429</v>
      </c>
      <c r="I90" s="290" t="s">
        <v>211</v>
      </c>
      <c r="J90" s="290" t="s">
        <v>429</v>
      </c>
      <c r="K90" s="290" t="s">
        <v>42</v>
      </c>
      <c r="L90" s="289"/>
    </row>
    <row r="91" spans="1:12" x14ac:dyDescent="0.3">
      <c r="A91" s="17"/>
      <c r="E91" s="7" t="str">
        <f t="shared" si="1"/>
        <v>Ten Ten Program for Kenton</v>
      </c>
      <c r="F91" s="304" t="s">
        <v>432</v>
      </c>
      <c r="G91" s="292">
        <v>10641</v>
      </c>
      <c r="H91" s="291" t="s">
        <v>427</v>
      </c>
      <c r="I91" s="290" t="s">
        <v>433</v>
      </c>
      <c r="J91" s="290" t="s">
        <v>429</v>
      </c>
      <c r="K91" s="290" t="s">
        <v>43</v>
      </c>
      <c r="L91" s="289"/>
    </row>
    <row r="92" spans="1:12" x14ac:dyDescent="0.3">
      <c r="A92" s="17"/>
      <c r="E92" s="7" t="str">
        <f t="shared" si="1"/>
        <v>THE POINT ARC OF N. KY for Campbell</v>
      </c>
      <c r="F92" s="304" t="s">
        <v>434</v>
      </c>
      <c r="G92" s="292" t="s">
        <v>435</v>
      </c>
      <c r="H92" s="290" t="s">
        <v>436</v>
      </c>
      <c r="I92" s="290" t="s">
        <v>211</v>
      </c>
      <c r="J92" s="290" t="s">
        <v>436</v>
      </c>
      <c r="K92" s="290" t="s">
        <v>42</v>
      </c>
      <c r="L92" s="289"/>
    </row>
    <row r="93" spans="1:12" x14ac:dyDescent="0.3">
      <c r="A93" s="17"/>
      <c r="E93" s="7" t="str">
        <f t="shared" si="1"/>
        <v>The Point Residential for Boone</v>
      </c>
      <c r="F93" s="304" t="s">
        <v>437</v>
      </c>
      <c r="G93" s="292">
        <v>10555</v>
      </c>
      <c r="H93" s="291" t="s">
        <v>438</v>
      </c>
      <c r="I93" s="290" t="s">
        <v>207</v>
      </c>
      <c r="J93" s="290" t="s">
        <v>439</v>
      </c>
      <c r="K93" s="290" t="s">
        <v>41</v>
      </c>
      <c r="L93" s="289"/>
    </row>
    <row r="94" spans="1:12" x14ac:dyDescent="0.3">
      <c r="A94" s="17"/>
      <c r="E94" s="7" t="str">
        <f t="shared" si="1"/>
        <v>Transitions Inc. for Boone</v>
      </c>
      <c r="F94" s="304" t="s">
        <v>440</v>
      </c>
      <c r="G94" s="292">
        <v>10541</v>
      </c>
      <c r="H94" s="290" t="s">
        <v>441</v>
      </c>
      <c r="I94" s="292" t="s">
        <v>216</v>
      </c>
      <c r="J94" s="290" t="s">
        <v>442</v>
      </c>
      <c r="K94" s="290" t="s">
        <v>41</v>
      </c>
      <c r="L94" s="289"/>
    </row>
    <row r="95" spans="1:12" x14ac:dyDescent="0.3">
      <c r="A95" s="17"/>
      <c r="E95" s="7" t="str">
        <f t="shared" si="1"/>
        <v>Transitions Inc. for Campbell</v>
      </c>
      <c r="F95" s="304" t="s">
        <v>443</v>
      </c>
      <c r="G95" s="292" t="s">
        <v>444</v>
      </c>
      <c r="H95" s="290" t="s">
        <v>442</v>
      </c>
      <c r="I95" s="290" t="s">
        <v>211</v>
      </c>
      <c r="J95" s="290" t="s">
        <v>442</v>
      </c>
      <c r="K95" s="290" t="s">
        <v>42</v>
      </c>
      <c r="L95" s="289"/>
    </row>
    <row r="96" spans="1:12" x14ac:dyDescent="0.3">
      <c r="A96" s="17"/>
      <c r="E96" s="7" t="str">
        <f t="shared" si="1"/>
        <v>Transitions Inc. for Kenton</v>
      </c>
      <c r="F96" s="304" t="s">
        <v>445</v>
      </c>
      <c r="G96" s="292">
        <v>2709</v>
      </c>
      <c r="H96" s="291" t="s">
        <v>441</v>
      </c>
      <c r="I96" s="290" t="s">
        <v>446</v>
      </c>
      <c r="J96" s="290" t="s">
        <v>442</v>
      </c>
      <c r="K96" s="290" t="s">
        <v>43</v>
      </c>
      <c r="L96" s="289"/>
    </row>
    <row r="97" spans="1:12" x14ac:dyDescent="0.3">
      <c r="A97" s="17"/>
      <c r="E97" s="7" t="str">
        <f t="shared" si="1"/>
        <v>Visiting Nurse Association for Boone</v>
      </c>
      <c r="F97" s="304" t="s">
        <v>447</v>
      </c>
      <c r="G97" s="292">
        <v>10559</v>
      </c>
      <c r="H97" s="290" t="s">
        <v>448</v>
      </c>
      <c r="I97" s="290" t="s">
        <v>266</v>
      </c>
      <c r="J97" s="290" t="s">
        <v>449</v>
      </c>
      <c r="K97" s="290" t="s">
        <v>41</v>
      </c>
      <c r="L97" s="289"/>
    </row>
    <row r="98" spans="1:12" x14ac:dyDescent="0.3">
      <c r="A98" s="17"/>
      <c r="E98" s="7" t="str">
        <f t="shared" si="1"/>
        <v>Visiting Nurse Association for Campbell</v>
      </c>
      <c r="F98" s="304" t="s">
        <v>450</v>
      </c>
      <c r="G98" s="292" t="s">
        <v>451</v>
      </c>
      <c r="H98" s="291" t="s">
        <v>449</v>
      </c>
      <c r="I98" s="290" t="s">
        <v>308</v>
      </c>
      <c r="J98" s="290" t="s">
        <v>449</v>
      </c>
      <c r="K98" s="290" t="s">
        <v>42</v>
      </c>
      <c r="L98" s="289"/>
    </row>
    <row r="99" spans="1:12" x14ac:dyDescent="0.3">
      <c r="A99" s="17"/>
      <c r="E99" s="7" t="str">
        <f t="shared" si="1"/>
        <v>Visiting Nurse Association for Kenton</v>
      </c>
      <c r="F99" s="304" t="s">
        <v>452</v>
      </c>
      <c r="G99" s="292">
        <v>2742</v>
      </c>
      <c r="H99" s="290" t="s">
        <v>448</v>
      </c>
      <c r="I99" s="290" t="s">
        <v>453</v>
      </c>
      <c r="J99" s="290" t="s">
        <v>449</v>
      </c>
      <c r="K99" s="290" t="s">
        <v>43</v>
      </c>
      <c r="L99" s="289"/>
    </row>
    <row r="100" spans="1:12" x14ac:dyDescent="0.3">
      <c r="A100" s="17"/>
      <c r="E100" s="7" t="str">
        <f t="shared" si="1"/>
        <v>Volunteers of America of Kentucky for Campbell</v>
      </c>
      <c r="F100" s="304" t="s">
        <v>454</v>
      </c>
      <c r="G100" s="292" t="s">
        <v>455</v>
      </c>
      <c r="H100" s="290" t="s">
        <v>456</v>
      </c>
      <c r="I100" s="290" t="s">
        <v>211</v>
      </c>
      <c r="J100" s="290" t="s">
        <v>456</v>
      </c>
      <c r="K100" s="290" t="s">
        <v>42</v>
      </c>
      <c r="L100" s="289"/>
    </row>
    <row r="101" spans="1:12" x14ac:dyDescent="0.3">
      <c r="A101" s="17"/>
      <c r="E101" s="7" t="str">
        <f t="shared" si="1"/>
        <v>Volunteers of America of No Ky Inc. for Boone</v>
      </c>
      <c r="F101" s="304" t="s">
        <v>457</v>
      </c>
      <c r="G101" s="292">
        <v>14644</v>
      </c>
      <c r="H101" s="291" t="s">
        <v>458</v>
      </c>
      <c r="I101" s="290" t="s">
        <v>207</v>
      </c>
      <c r="J101" s="290" t="s">
        <v>459</v>
      </c>
      <c r="K101" s="290" t="s">
        <v>41</v>
      </c>
      <c r="L101" s="289"/>
    </row>
    <row r="102" spans="1:12" x14ac:dyDescent="0.3">
      <c r="A102" s="17"/>
      <c r="E102" s="7" t="str">
        <f t="shared" si="1"/>
        <v>Welcome House of Northern Kentucky for Boone</v>
      </c>
      <c r="F102" s="304" t="s">
        <v>460</v>
      </c>
      <c r="G102" s="292">
        <v>10545</v>
      </c>
      <c r="H102" s="291" t="s">
        <v>461</v>
      </c>
      <c r="I102" s="290" t="s">
        <v>216</v>
      </c>
      <c r="J102" s="290" t="s">
        <v>462</v>
      </c>
      <c r="K102" s="290" t="s">
        <v>41</v>
      </c>
      <c r="L102" s="289"/>
    </row>
    <row r="103" spans="1:12" x14ac:dyDescent="0.3">
      <c r="A103" s="17"/>
      <c r="E103" s="7" t="str">
        <f t="shared" si="1"/>
        <v>Welcome House of Northern Kentucky for Campbell</v>
      </c>
      <c r="F103" s="304" t="s">
        <v>463</v>
      </c>
      <c r="G103" s="292" t="s">
        <v>464</v>
      </c>
      <c r="H103" s="291" t="s">
        <v>462</v>
      </c>
      <c r="I103" s="290" t="s">
        <v>211</v>
      </c>
      <c r="J103" s="290" t="s">
        <v>462</v>
      </c>
      <c r="K103" s="290" t="s">
        <v>42</v>
      </c>
      <c r="L103" s="289"/>
    </row>
    <row r="104" spans="1:12" x14ac:dyDescent="0.3">
      <c r="A104" s="17"/>
      <c r="E104" s="7" t="str">
        <f t="shared" si="1"/>
        <v>Welcome House of Northern Kentucky for Kenton</v>
      </c>
      <c r="F104" s="304" t="s">
        <v>465</v>
      </c>
      <c r="G104" s="292">
        <v>2820</v>
      </c>
      <c r="H104" s="291" t="s">
        <v>461</v>
      </c>
      <c r="I104" s="290" t="s">
        <v>466</v>
      </c>
      <c r="J104" s="290" t="s">
        <v>462</v>
      </c>
      <c r="K104" s="290" t="s">
        <v>43</v>
      </c>
      <c r="L104" s="289"/>
    </row>
    <row r="105" spans="1:12" x14ac:dyDescent="0.3">
      <c r="A105" s="17"/>
      <c r="E105" s="7" t="str">
        <f t="shared" si="1"/>
        <v>Wesley Community Services for Boone</v>
      </c>
      <c r="F105" s="304" t="s">
        <v>467</v>
      </c>
      <c r="G105" s="292">
        <v>14420</v>
      </c>
      <c r="H105" s="291" t="s">
        <v>468</v>
      </c>
      <c r="I105" s="290" t="s">
        <v>266</v>
      </c>
      <c r="J105" s="290" t="s">
        <v>469</v>
      </c>
      <c r="K105" s="290" t="s">
        <v>41</v>
      </c>
      <c r="L105" s="289"/>
    </row>
    <row r="106" spans="1:12" x14ac:dyDescent="0.3">
      <c r="A106" s="17"/>
      <c r="E106" s="7" t="str">
        <f t="shared" si="1"/>
        <v>Wesley Community Services for Campbell</v>
      </c>
      <c r="F106" s="304" t="s">
        <v>470</v>
      </c>
      <c r="G106" s="292" t="s">
        <v>471</v>
      </c>
      <c r="H106" s="291" t="s">
        <v>469</v>
      </c>
      <c r="I106" s="290" t="s">
        <v>308</v>
      </c>
      <c r="J106" s="290" t="s">
        <v>469</v>
      </c>
      <c r="K106" s="290" t="s">
        <v>42</v>
      </c>
      <c r="L106" s="289"/>
    </row>
    <row r="107" spans="1:12" x14ac:dyDescent="0.3">
      <c r="A107" s="17"/>
      <c r="E107" s="7" t="str">
        <f t="shared" si="1"/>
        <v>Wesley Community Services for Kenton</v>
      </c>
      <c r="F107" s="304" t="s">
        <v>472</v>
      </c>
      <c r="G107" s="292">
        <v>10236</v>
      </c>
      <c r="H107" s="291" t="s">
        <v>468</v>
      </c>
      <c r="I107" s="290" t="s">
        <v>473</v>
      </c>
      <c r="J107" s="290" t="s">
        <v>469</v>
      </c>
      <c r="K107" s="290" t="s">
        <v>43</v>
      </c>
      <c r="L107" s="289"/>
    </row>
    <row r="108" spans="1:12" x14ac:dyDescent="0.3">
      <c r="A108" s="17"/>
      <c r="E108" s="7" t="str">
        <f t="shared" si="1"/>
        <v>Women's Crisis Center for Boone</v>
      </c>
      <c r="F108" s="304" t="s">
        <v>474</v>
      </c>
      <c r="G108" s="292">
        <v>10548</v>
      </c>
      <c r="H108" s="291" t="s">
        <v>475</v>
      </c>
      <c r="I108" s="290" t="s">
        <v>216</v>
      </c>
      <c r="J108" s="290" t="s">
        <v>476</v>
      </c>
      <c r="K108" s="290" t="s">
        <v>41</v>
      </c>
      <c r="L108" s="289"/>
    </row>
    <row r="109" spans="1:12" x14ac:dyDescent="0.3">
      <c r="A109" s="17"/>
      <c r="E109" s="7" t="str">
        <f t="shared" si="1"/>
        <v>Women's Crisis Center for Campbell</v>
      </c>
      <c r="F109" s="304" t="s">
        <v>477</v>
      </c>
      <c r="G109" s="292" t="s">
        <v>478</v>
      </c>
      <c r="H109" s="290" t="s">
        <v>476</v>
      </c>
      <c r="I109" s="290" t="s">
        <v>211</v>
      </c>
      <c r="J109" s="290" t="s">
        <v>476</v>
      </c>
      <c r="K109" s="290" t="s">
        <v>42</v>
      </c>
      <c r="L109" s="289"/>
    </row>
    <row r="110" spans="1:12" ht="15" thickBot="1" x14ac:dyDescent="0.35">
      <c r="A110" s="17"/>
      <c r="E110" s="7" t="str">
        <f t="shared" si="1"/>
        <v>Women's Crisis Center for Kenton</v>
      </c>
      <c r="F110" s="307" t="s">
        <v>479</v>
      </c>
      <c r="G110" s="297">
        <v>2839</v>
      </c>
      <c r="H110" s="294" t="s">
        <v>475</v>
      </c>
      <c r="I110" s="293" t="s">
        <v>480</v>
      </c>
      <c r="J110" s="293" t="s">
        <v>476</v>
      </c>
      <c r="K110" s="293" t="s">
        <v>43</v>
      </c>
      <c r="L110" s="295"/>
    </row>
    <row r="111" spans="1:12" x14ac:dyDescent="0.3">
      <c r="A111" s="17"/>
    </row>
    <row r="112" spans="1:12" x14ac:dyDescent="0.3">
      <c r="A112" s="17"/>
    </row>
    <row r="113" spans="1:6" x14ac:dyDescent="0.3">
      <c r="A113" s="17"/>
    </row>
    <row r="114" spans="1:6" x14ac:dyDescent="0.3">
      <c r="A114" s="17"/>
      <c r="F114" s="5" t="s">
        <v>483</v>
      </c>
    </row>
    <row r="115" spans="1:6" x14ac:dyDescent="0.3">
      <c r="A115" s="17"/>
    </row>
    <row r="116" spans="1:6" x14ac:dyDescent="0.3">
      <c r="A116" s="17"/>
    </row>
    <row r="117" spans="1:6" x14ac:dyDescent="0.3">
      <c r="A117" s="17"/>
    </row>
    <row r="118" spans="1:6" x14ac:dyDescent="0.3">
      <c r="A118" s="17"/>
    </row>
    <row r="119" spans="1:6" x14ac:dyDescent="0.3">
      <c r="A119" s="17"/>
    </row>
    <row r="120" spans="1:6" x14ac:dyDescent="0.3">
      <c r="A120" s="17"/>
    </row>
    <row r="121" spans="1:6" x14ac:dyDescent="0.3">
      <c r="A121" s="17"/>
    </row>
    <row r="122" spans="1:6" x14ac:dyDescent="0.3">
      <c r="A122" s="17"/>
    </row>
    <row r="123" spans="1:6" x14ac:dyDescent="0.3">
      <c r="A123" s="17"/>
    </row>
  </sheetData>
  <sheetProtection algorithmName="SHA-512" hashValue="St6nwdUMHoXwWtaB9fgjR+YcIl8Rx9vPoIabR9hChcJDaXa3CijsgmYlI26YPgAOqXUpRUuLreLRUs1pWzRZLg==" saltValue="NjZvrAxdEc/6TvZqfojQKQ==" spinCount="100000" sheet="1" objects="1" scenarios="1"/>
  <mergeCells count="2">
    <mergeCell ref="B8:B9"/>
    <mergeCell ref="E1:K1"/>
  </mergeCells>
  <phoneticPr fontId="11" type="noConversion"/>
  <pageMargins left="0.7" right="0.7" top="0.36" bottom="0.61" header="0.2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Directions &amp; Set Up</vt:lpstr>
      <vt:lpstr>Application(s)</vt:lpstr>
      <vt:lpstr>Drop Down Menu Data</vt:lpstr>
      <vt:lpstr>A1_Copy_Data</vt:lpstr>
      <vt:lpstr>AcctTable</vt:lpstr>
      <vt:lpstr>All_App_Data</vt:lpstr>
      <vt:lpstr>Calendar_Year</vt:lpstr>
      <vt:lpstr>Fiscal_Year</vt:lpstr>
      <vt:lpstr>FundSource</vt:lpstr>
      <vt:lpstr>'Application(s)'!Print_Area</vt:lpstr>
      <vt:lpstr>'Directions &amp; Set Up'!Print_Area</vt:lpstr>
      <vt:lpstr>'Drop Down Menu Data'!Print_Area</vt:lpstr>
      <vt:lpstr>Profit</vt:lpstr>
      <vt:lpstr>Program_1</vt:lpstr>
      <vt:lpstr>Program_2</vt:lpstr>
      <vt:lpstr>STATE</vt:lpstr>
      <vt:lpstr>Unit_Defined</vt:lpstr>
      <vt:lpstr>Unit_Target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waynes</dc:creator>
  <cp:lastModifiedBy>lpleiman</cp:lastModifiedBy>
  <cp:lastPrinted>2015-12-30T18:48:58Z</cp:lastPrinted>
  <dcterms:created xsi:type="dcterms:W3CDTF">2011-11-08T12:30:50Z</dcterms:created>
  <dcterms:modified xsi:type="dcterms:W3CDTF">2015-12-30T20:23:58Z</dcterms:modified>
</cp:coreProperties>
</file>